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ŠOLA ZDRAVJA\Desktop\MATERIALI OBČNI ZBOR\"/>
    </mc:Choice>
  </mc:AlternateContent>
  <xr:revisionPtr revIDLastSave="0" documentId="13_ncr:1_{8228C31F-0C49-4C23-AD37-641D34262BB1}" xr6:coauthVersionLast="45" xr6:coauthVersionMax="45" xr10:uidLastSave="{00000000-0000-0000-0000-000000000000}"/>
  <bookViews>
    <workbookView xWindow="-120" yWindow="-120" windowWidth="30960" windowHeight="16920" xr2:uid="{00000000-000D-0000-FFFF-FFFF00000000}"/>
  </bookViews>
  <sheets>
    <sheet name="KRAJŠI PLAN 2020" sheetId="2" r:id="rId1"/>
    <sheet name="Lis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2" l="1"/>
  <c r="E121" i="2" l="1"/>
  <c r="C8" i="2"/>
  <c r="X14" i="2"/>
  <c r="D135" i="2" l="1"/>
  <c r="D134" i="2"/>
  <c r="D133" i="2"/>
  <c r="D132" i="2"/>
  <c r="D131" i="2"/>
  <c r="D130" i="2"/>
  <c r="D129" i="2"/>
  <c r="D128" i="2"/>
  <c r="D125" i="2"/>
  <c r="D122" i="2"/>
  <c r="D121" i="2"/>
  <c r="D120" i="2"/>
  <c r="D119" i="2"/>
  <c r="D118" i="2"/>
  <c r="D115" i="2"/>
  <c r="D114" i="2"/>
  <c r="D106" i="2"/>
  <c r="D105" i="2"/>
  <c r="D104" i="2"/>
  <c r="D102" i="2"/>
  <c r="D100" i="2"/>
  <c r="D99" i="2"/>
  <c r="D98" i="2"/>
  <c r="D97" i="2"/>
  <c r="D96" i="2"/>
  <c r="D90" i="2"/>
  <c r="D89" i="2"/>
  <c r="D88" i="2"/>
  <c r="D86" i="2"/>
  <c r="D85" i="2"/>
  <c r="D82" i="2"/>
  <c r="D80" i="2"/>
  <c r="D77" i="2"/>
  <c r="D76" i="2"/>
  <c r="D75" i="2"/>
  <c r="D74" i="2"/>
  <c r="D73" i="2"/>
  <c r="D69" i="2"/>
  <c r="D68" i="2"/>
  <c r="D66" i="2"/>
  <c r="D64" i="2"/>
  <c r="D63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2" i="2"/>
  <c r="D11" i="2"/>
  <c r="D10" i="2"/>
  <c r="D9" i="2"/>
  <c r="D8" i="2"/>
  <c r="D7" i="2"/>
  <c r="D6" i="2"/>
  <c r="D5" i="2"/>
  <c r="B116" i="2"/>
  <c r="D116" i="2" s="1"/>
  <c r="C112" i="2" l="1"/>
  <c r="D112" i="2" s="1"/>
  <c r="D84" i="2"/>
  <c r="C103" i="2"/>
  <c r="D103" i="2" s="1"/>
  <c r="C81" i="2"/>
  <c r="C78" i="2"/>
  <c r="C72" i="2"/>
  <c r="C70" i="2"/>
  <c r="C67" i="2"/>
  <c r="C65" i="2"/>
  <c r="C62" i="2"/>
  <c r="C13" i="2"/>
  <c r="C16" i="2" s="1"/>
  <c r="F115" i="2"/>
  <c r="E124" i="2"/>
  <c r="E116" i="2" l="1"/>
  <c r="B123" i="2"/>
  <c r="D123" i="2" s="1"/>
  <c r="F112" i="2"/>
  <c r="B19" i="2"/>
  <c r="B71" i="2" l="1"/>
  <c r="D71" i="2" s="1"/>
  <c r="D19" i="2"/>
  <c r="F134" i="2"/>
  <c r="F133" i="2"/>
  <c r="F132" i="2"/>
  <c r="F131" i="2"/>
  <c r="F130" i="2"/>
  <c r="F129" i="2"/>
  <c r="F128" i="2"/>
  <c r="F125" i="2"/>
  <c r="F123" i="2"/>
  <c r="F121" i="2"/>
  <c r="F119" i="2"/>
  <c r="F114" i="2"/>
  <c r="F111" i="2"/>
  <c r="F108" i="2"/>
  <c r="C108" i="2" s="1"/>
  <c r="D108" i="2" s="1"/>
  <c r="F104" i="2"/>
  <c r="F103" i="2"/>
  <c r="F102" i="2"/>
  <c r="F100" i="2"/>
  <c r="F99" i="2"/>
  <c r="F98" i="2"/>
  <c r="F97" i="2"/>
  <c r="F96" i="2"/>
  <c r="F90" i="2"/>
  <c r="F89" i="2"/>
  <c r="F88" i="2"/>
  <c r="F87" i="2"/>
  <c r="F86" i="2"/>
  <c r="F84" i="2"/>
  <c r="F82" i="2"/>
  <c r="F80" i="2"/>
  <c r="F73" i="2"/>
  <c r="F69" i="2"/>
  <c r="F68" i="2"/>
  <c r="F66" i="2"/>
  <c r="F64" i="2"/>
  <c r="F63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8" i="2"/>
  <c r="F17" i="2"/>
  <c r="F14" i="2"/>
  <c r="F12" i="2"/>
  <c r="F11" i="2"/>
  <c r="F10" i="2"/>
  <c r="F9" i="2"/>
  <c r="F6" i="2"/>
  <c r="E126" i="2"/>
  <c r="E81" i="2"/>
  <c r="E13" i="2"/>
  <c r="D132" i="3"/>
  <c r="E131" i="3"/>
  <c r="E130" i="3"/>
  <c r="E129" i="3"/>
  <c r="E128" i="3"/>
  <c r="E127" i="3"/>
  <c r="E126" i="3"/>
  <c r="E125" i="3"/>
  <c r="D123" i="3"/>
  <c r="E122" i="3"/>
  <c r="E120" i="3"/>
  <c r="C119" i="3"/>
  <c r="C121" i="3" s="1"/>
  <c r="E118" i="3"/>
  <c r="E117" i="3"/>
  <c r="D116" i="3"/>
  <c r="E113" i="3"/>
  <c r="E111" i="3"/>
  <c r="E108" i="3"/>
  <c r="E107" i="3"/>
  <c r="E104" i="3"/>
  <c r="C102" i="3"/>
  <c r="E102" i="3" s="1"/>
  <c r="C101" i="3"/>
  <c r="E101" i="3" s="1"/>
  <c r="E100" i="3"/>
  <c r="E99" i="3"/>
  <c r="E98" i="3"/>
  <c r="E96" i="3"/>
  <c r="E95" i="3"/>
  <c r="E94" i="3"/>
  <c r="E93" i="3"/>
  <c r="E92" i="3"/>
  <c r="E86" i="3"/>
  <c r="E85" i="3"/>
  <c r="E84" i="3"/>
  <c r="E83" i="3"/>
  <c r="E82" i="3"/>
  <c r="E81" i="3"/>
  <c r="E79" i="3"/>
  <c r="E77" i="3"/>
  <c r="D75" i="3"/>
  <c r="C74" i="3"/>
  <c r="E74" i="3" s="1"/>
  <c r="C73" i="3"/>
  <c r="E73" i="3" s="1"/>
  <c r="C72" i="3"/>
  <c r="E72" i="3" s="1"/>
  <c r="C71" i="3"/>
  <c r="E71" i="3" s="1"/>
  <c r="E70" i="3"/>
  <c r="D69" i="3"/>
  <c r="C69" i="3"/>
  <c r="E68" i="3"/>
  <c r="D67" i="3"/>
  <c r="C67" i="3"/>
  <c r="E67" i="3" s="1"/>
  <c r="E66" i="3"/>
  <c r="E65" i="3"/>
  <c r="C64" i="3"/>
  <c r="D62" i="3"/>
  <c r="C62" i="3"/>
  <c r="E61" i="3"/>
  <c r="E60" i="3"/>
  <c r="D59" i="3"/>
  <c r="C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D13" i="3"/>
  <c r="E12" i="3"/>
  <c r="E10" i="3"/>
  <c r="E9" i="3"/>
  <c r="E8" i="3"/>
  <c r="E7" i="3"/>
  <c r="C6" i="3"/>
  <c r="E6" i="3" s="1"/>
  <c r="C5" i="3"/>
  <c r="E5" i="3" s="1"/>
  <c r="E4" i="3"/>
  <c r="C3" i="3"/>
  <c r="E3" i="3" s="1"/>
  <c r="E59" i="3" l="1"/>
  <c r="E62" i="3"/>
  <c r="E69" i="3"/>
  <c r="F71" i="2"/>
  <c r="C115" i="3"/>
  <c r="C123" i="3"/>
  <c r="E123" i="3" s="1"/>
  <c r="E121" i="3"/>
  <c r="C133" i="3"/>
  <c r="C134" i="3" s="1"/>
  <c r="C11" i="3"/>
  <c r="E11" i="3" s="1"/>
  <c r="E13" i="3"/>
  <c r="C75" i="3"/>
  <c r="E75" i="3" s="1"/>
  <c r="F5" i="2" l="1"/>
  <c r="F106" i="2"/>
  <c r="F122" i="2"/>
  <c r="F77" i="2"/>
  <c r="B67" i="2"/>
  <c r="D67" i="2" s="1"/>
  <c r="F75" i="2"/>
  <c r="F105" i="2"/>
  <c r="F76" i="2"/>
  <c r="F7" i="2"/>
  <c r="F8" i="2"/>
  <c r="E78" i="2"/>
  <c r="E72" i="2"/>
  <c r="E70" i="2"/>
  <c r="E65" i="2"/>
  <c r="E62" i="2"/>
  <c r="E16" i="2"/>
  <c r="B65" i="2"/>
  <c r="B72" i="2"/>
  <c r="D72" i="2" s="1"/>
  <c r="D65" i="2" l="1"/>
  <c r="B124" i="2"/>
  <c r="F72" i="2"/>
  <c r="F65" i="2"/>
  <c r="F74" i="2"/>
  <c r="B81" i="2"/>
  <c r="B13" i="2"/>
  <c r="D13" i="2" s="1"/>
  <c r="B70" i="2"/>
  <c r="B117" i="2" s="1"/>
  <c r="D117" i="2" s="1"/>
  <c r="B62" i="2"/>
  <c r="B78" i="2"/>
  <c r="F62" i="2" l="1"/>
  <c r="D62" i="2"/>
  <c r="F70" i="2"/>
  <c r="D70" i="2"/>
  <c r="F78" i="2"/>
  <c r="D78" i="2"/>
  <c r="F81" i="2"/>
  <c r="D81" i="2"/>
  <c r="F124" i="2"/>
  <c r="D124" i="2"/>
  <c r="B126" i="2"/>
  <c r="D126" i="2" s="1"/>
  <c r="F13" i="2"/>
  <c r="B16" i="2"/>
  <c r="B136" i="2" l="1"/>
  <c r="D136" i="2" s="1"/>
  <c r="F126" i="2"/>
  <c r="F16" i="2"/>
  <c r="D16" i="2"/>
  <c r="E67" i="2"/>
  <c r="E117" i="2" s="1"/>
  <c r="E136" i="2" s="1"/>
  <c r="B137" i="2" l="1"/>
  <c r="D137" i="2" s="1"/>
  <c r="F67" i="2"/>
  <c r="F117" i="2" l="1"/>
  <c r="F116" i="2"/>
  <c r="E137" i="2"/>
  <c r="F137" i="2" s="1"/>
  <c r="F136" i="2"/>
  <c r="D91" i="2"/>
  <c r="B91" i="2"/>
  <c r="D92" i="2"/>
  <c r="B92" i="2"/>
  <c r="C124" i="3"/>
  <c r="E124" i="3"/>
  <c r="D124" i="3"/>
  <c r="E78" i="3"/>
  <c r="C78" i="3"/>
  <c r="C105" i="3"/>
  <c r="E105" i="3"/>
  <c r="D105" i="3"/>
  <c r="E89" i="3"/>
  <c r="D89" i="3"/>
  <c r="C89" i="3"/>
  <c r="D90" i="3"/>
  <c r="C90" i="3"/>
  <c r="E90" i="3"/>
  <c r="E103" i="3"/>
  <c r="D103" i="3"/>
  <c r="C103" i="3"/>
  <c r="D87" i="3"/>
  <c r="C87" i="3"/>
  <c r="E87" i="3"/>
  <c r="E110" i="3"/>
  <c r="D110" i="3"/>
  <c r="C110" i="3"/>
  <c r="C109" i="3"/>
  <c r="E109" i="3"/>
  <c r="D109" i="3"/>
  <c r="D95" i="2"/>
  <c r="F95" i="2"/>
  <c r="E95" i="2"/>
  <c r="B95" i="2"/>
  <c r="C106" i="3"/>
  <c r="E106" i="3"/>
  <c r="D106" i="3"/>
  <c r="E112" i="3"/>
  <c r="D112" i="3"/>
  <c r="C112" i="3"/>
  <c r="E91" i="3"/>
  <c r="D91" i="3"/>
  <c r="C91" i="3"/>
  <c r="D127" i="2"/>
  <c r="B127" i="2"/>
  <c r="E127" i="2"/>
  <c r="F127" i="2"/>
  <c r="D93" i="2"/>
  <c r="B93" i="2"/>
  <c r="D97" i="3"/>
  <c r="C97" i="3"/>
  <c r="E97" i="3"/>
  <c r="E64" i="3"/>
  <c r="C88" i="3"/>
  <c r="E88" i="3"/>
  <c r="D88" i="3"/>
  <c r="C79" i="2"/>
  <c r="C83" i="2"/>
  <c r="F83" i="2"/>
  <c r="E83" i="2"/>
  <c r="B83" i="2"/>
  <c r="D83" i="2"/>
  <c r="F135" i="2"/>
  <c r="E135" i="2"/>
  <c r="F91" i="2"/>
  <c r="E91" i="2"/>
  <c r="C91" i="2"/>
  <c r="F92" i="2"/>
  <c r="E92" i="2"/>
  <c r="C92" i="2"/>
  <c r="F93" i="2"/>
  <c r="E93" i="2"/>
  <c r="C93" i="2"/>
  <c r="E63" i="3"/>
  <c r="D63" i="3"/>
  <c r="D64" i="3"/>
  <c r="D115" i="3"/>
  <c r="D133" i="3"/>
  <c r="D134" i="3"/>
  <c r="F79" i="2"/>
  <c r="E79" i="2"/>
  <c r="B79" i="2"/>
  <c r="D79" i="2"/>
  <c r="C76" i="3"/>
  <c r="E76" i="3"/>
  <c r="D76" i="3"/>
  <c r="D78" i="3"/>
  <c r="F107" i="2"/>
  <c r="E107" i="2"/>
  <c r="B107" i="2"/>
  <c r="D107" i="2"/>
  <c r="C80" i="3"/>
  <c r="E80" i="3"/>
  <c r="D80" i="3"/>
  <c r="D114" i="3"/>
  <c r="F113" i="2"/>
  <c r="E113" i="2"/>
  <c r="B113" i="2"/>
  <c r="D113" i="2"/>
  <c r="F110" i="2"/>
  <c r="E110" i="2"/>
  <c r="B110" i="2"/>
  <c r="D110" i="2"/>
  <c r="C109" i="2"/>
  <c r="C94" i="2"/>
  <c r="F109" i="2"/>
  <c r="E109" i="2"/>
  <c r="B109" i="2"/>
  <c r="D109" i="2"/>
  <c r="F94" i="2"/>
  <c r="E94" i="2"/>
  <c r="B94" i="2"/>
  <c r="D94" i="2"/>
  <c r="F101" i="2"/>
  <c r="E101" i="2"/>
  <c r="B101" i="2"/>
  <c r="D101" i="2"/>
</calcChain>
</file>

<file path=xl/sharedStrings.xml><?xml version="1.0" encoding="utf-8"?>
<sst xmlns="http://schemas.openxmlformats.org/spreadsheetml/2006/main" count="254" uniqueCount="140">
  <si>
    <t>KONTO</t>
  </si>
  <si>
    <t>NAZIV</t>
  </si>
  <si>
    <t>Prihodki od prodaje storitev</t>
  </si>
  <si>
    <t xml:space="preserve">Prihodki prejeti od članov </t>
  </si>
  <si>
    <t xml:space="preserve">Dotacije iz prorač.in drugih </t>
  </si>
  <si>
    <t>Donac. drugih prav. In fiz.oseb+MOL</t>
  </si>
  <si>
    <t>Prihodki - spletna stran</t>
  </si>
  <si>
    <t>Prih. od prodaje trg. blaga -tekstil</t>
  </si>
  <si>
    <t>0,5 % od dohodnine</t>
  </si>
  <si>
    <t>Prihodki od BUS</t>
  </si>
  <si>
    <t>POSLOVNI PRIHODKI</t>
  </si>
  <si>
    <t>DRUGI FINANČNI PRIHODKI</t>
  </si>
  <si>
    <t>P R I H O D K I</t>
  </si>
  <si>
    <t>Poslovni odhodki</t>
  </si>
  <si>
    <t>Bančne obresti od limita</t>
  </si>
  <si>
    <t>ODHODKI</t>
  </si>
  <si>
    <t>POSLOVNI ODHODKI-NV TEKSTIL</t>
  </si>
  <si>
    <t>Stroški materiala-časopis/DARIMA</t>
  </si>
  <si>
    <t>Občni zbor-dvorana, prevoz, malica</t>
  </si>
  <si>
    <t>NAJEM</t>
  </si>
  <si>
    <t>MALICA</t>
  </si>
  <si>
    <t>PREVOZ</t>
  </si>
  <si>
    <t>Srečanja: reg.vsaslo. Strokovni posvet Pira</t>
  </si>
  <si>
    <t>Piran</t>
  </si>
  <si>
    <t>regisjka 4x500</t>
  </si>
  <si>
    <t>Strokovni posvet</t>
  </si>
  <si>
    <t>Uspos.vaditeljev</t>
  </si>
  <si>
    <t>regijski posvet 10 X SAMA IZR</t>
  </si>
  <si>
    <t>USP.PROSTOVOLCEV 11 X SAMA IZ</t>
  </si>
  <si>
    <t>GRISHIN PO 300</t>
  </si>
  <si>
    <t>NAJEM DVORAN</t>
  </si>
  <si>
    <t>STROŠEK PISARNE</t>
  </si>
  <si>
    <t>KADRI:</t>
  </si>
  <si>
    <t>Plača Zdenka</t>
  </si>
  <si>
    <t>Neda</t>
  </si>
  <si>
    <t>Brigita</t>
  </si>
  <si>
    <t>Maja</t>
  </si>
  <si>
    <t>Šegina</t>
  </si>
  <si>
    <t>grishiin-dodatna predavanja 1ox</t>
  </si>
  <si>
    <t>Ubald MZ</t>
  </si>
  <si>
    <t>Oblikovalec kot Rok-s,p.</t>
  </si>
  <si>
    <t>Tatjana-vodja proj.prostovoljci</t>
  </si>
  <si>
    <t>Stroški elektrike</t>
  </si>
  <si>
    <t>Stroški zemeljskega plina</t>
  </si>
  <si>
    <t>Drobni inventar</t>
  </si>
  <si>
    <t>Stroški zbornik(pod Šegina M.)</t>
  </si>
  <si>
    <t>Stroški pis. mat.in strok. liter.</t>
  </si>
  <si>
    <t>Stroški zloženk</t>
  </si>
  <si>
    <t>Transparenti</t>
  </si>
  <si>
    <t>Str.priročnik 1000 gibov</t>
  </si>
  <si>
    <t>STROŠKI MATERIALA</t>
  </si>
  <si>
    <t>Stroški poštnih storitev</t>
  </si>
  <si>
    <t>Stroški telefona</t>
  </si>
  <si>
    <t>Konto 411 skupaj:</t>
  </si>
  <si>
    <t xml:space="preserve">Stroški vzdrževanja </t>
  </si>
  <si>
    <t>Konto 412 skupaj:</t>
  </si>
  <si>
    <t>Najemnina poslovnega prostora</t>
  </si>
  <si>
    <t>Najemnina fotokopirnega stroja</t>
  </si>
  <si>
    <t>Konto 413 skupaj;</t>
  </si>
  <si>
    <t>Stroški plačilnega prometa</t>
  </si>
  <si>
    <t>Konto 415 skupaj:</t>
  </si>
  <si>
    <t>Stroški računovodskega servisa</t>
  </si>
  <si>
    <t>Str.amdinistracije Brigita</t>
  </si>
  <si>
    <t>Poslovne storitve, Neda Galijaš s.p.</t>
  </si>
  <si>
    <t>Poslovne storitve, Maja Nagode s.p.</t>
  </si>
  <si>
    <t>Stroški storitev Miomira Šegina+ZBORNIK</t>
  </si>
  <si>
    <t>Konto 416 skupaj:</t>
  </si>
  <si>
    <t>Str. Promoviranja</t>
  </si>
  <si>
    <t>Izveski skupine šola zdravja</t>
  </si>
  <si>
    <t>Konto 417 skupaj:</t>
  </si>
  <si>
    <t>Bus prevoz Zagreb</t>
  </si>
  <si>
    <t>Stroški drugih storitev-ozvočenje</t>
  </si>
  <si>
    <t>Str.drugih storitev-kopiranje</t>
  </si>
  <si>
    <t>Radijski oglasi</t>
  </si>
  <si>
    <t>Stroški tematskega usposabljanja-slov.filan.</t>
  </si>
  <si>
    <t>Str,izobraževanj,seminarjev</t>
  </si>
  <si>
    <t>Str.članarine Športnaunija Slovenije</t>
  </si>
  <si>
    <t>Drugi stroški</t>
  </si>
  <si>
    <t>Drugi stroški - zloženke</t>
  </si>
  <si>
    <t>Drugi stroški - lektoriranje časopisa</t>
  </si>
  <si>
    <t>Strokovna pomoč pri razpisih</t>
  </si>
  <si>
    <t>Materiali prostovoljci</t>
  </si>
  <si>
    <t>Vezenje in tisk tekstila</t>
  </si>
  <si>
    <t>Najem  dvorane</t>
  </si>
  <si>
    <t>Str.vseh srečanj/vsesl.,reg.,strok.posvet</t>
  </si>
  <si>
    <t xml:space="preserve"> Str,oblačil za pevke ter pesmarica</t>
  </si>
  <si>
    <t xml:space="preserve"> Str.vodje projekta-Tatjana Tomažič</t>
  </si>
  <si>
    <t>Stroški pogostitev prostovoljcev</t>
  </si>
  <si>
    <t>Stroški Grishin kilometrina</t>
  </si>
  <si>
    <t>Nadomestila mat.str.prostovoljcem</t>
  </si>
  <si>
    <t>Stroški nagrad Štok in Potrpin</t>
  </si>
  <si>
    <t>Stroški storitev iz naslova humanitarne dej.</t>
  </si>
  <si>
    <t>Stroški storitev Miomira Šegina</t>
  </si>
  <si>
    <t xml:space="preserve"> Stroški storitve Ubald Trnkoczy</t>
  </si>
  <si>
    <t>Nagrade prostovoljci</t>
  </si>
  <si>
    <t>Montaža predstavitvenega spota Piran 2017</t>
  </si>
  <si>
    <t xml:space="preserve"> Str.zdravniškega pregleda-Tomažič Tatjana</t>
  </si>
  <si>
    <t>Druge storitve: (bus in druge storitve)</t>
  </si>
  <si>
    <t>Konto 419 skupaj:</t>
  </si>
  <si>
    <t>STROŠKI STORITEV</t>
  </si>
  <si>
    <t>AMORTIZACIJA OPREME</t>
  </si>
  <si>
    <t>Plače zaposlencev</t>
  </si>
  <si>
    <t xml:space="preserve"> Povračila str.( malica) </t>
  </si>
  <si>
    <t xml:space="preserve"> Povračika - potni nalogi</t>
  </si>
  <si>
    <t xml:space="preserve"> Regres</t>
  </si>
  <si>
    <t>Povračila str.zaposlencev</t>
  </si>
  <si>
    <t>Delodaj.prisp.od plač, nadom.pl.</t>
  </si>
  <si>
    <t>STROŠKI DELA</t>
  </si>
  <si>
    <t>Drugi stroški/prostovoljci</t>
  </si>
  <si>
    <t>DRUGI STROŠKI SKUPAJ:</t>
  </si>
  <si>
    <t xml:space="preserve">S T R O Š K I </t>
  </si>
  <si>
    <t xml:space="preserve"> F I N A N Č N I   R E Z U L T A T  2018:</t>
  </si>
  <si>
    <t>PLAN 2018</t>
  </si>
  <si>
    <t>REALIZACIJA 2018</t>
  </si>
  <si>
    <t>INDEKS V %</t>
  </si>
  <si>
    <t>Stroški- 20% članarine</t>
  </si>
  <si>
    <t>IME PRIHODKA OZ. ODHODKA</t>
  </si>
  <si>
    <t>Stroški usposabljanja Grishin in Andraž ter Mojca</t>
  </si>
  <si>
    <t>Plača podpredsednik</t>
  </si>
  <si>
    <t>PLAN 2020</t>
  </si>
  <si>
    <t>DRUGI PRIHODKI:</t>
  </si>
  <si>
    <t>Stroški usposabljanja Grishin in Andraž Purger</t>
  </si>
  <si>
    <t>Povračila kilometrin prostovoljcem</t>
  </si>
  <si>
    <t>Stroški organov društva</t>
  </si>
  <si>
    <t>Stroški 10. obletnica društva</t>
  </si>
  <si>
    <t>S T R O Š K I  R4 in 7020</t>
  </si>
  <si>
    <t xml:space="preserve"> F I N A N Č N I   R E Z U L T A T  2019/2020:</t>
  </si>
  <si>
    <t>PLAN 2019</t>
  </si>
  <si>
    <t>REALIZACIJA 2019</t>
  </si>
  <si>
    <t>Stroški Občni zbor društva - brez nagrad prostovolcev</t>
  </si>
  <si>
    <t>Stroški vzdrževanja spletne strani</t>
  </si>
  <si>
    <t>Prihodki od prodaje oglasnih storitev v časopisu</t>
  </si>
  <si>
    <t>Donac. drugih prav. In fiz.oseb(ČS MOL, bus, predstava OZ, VDC Kranj,Gosp.razstavišče, Proevent)</t>
  </si>
  <si>
    <t xml:space="preserve"> Povračila str.( malica ter prevoz na delo) </t>
  </si>
  <si>
    <t xml:space="preserve"> Regres za letni dopust</t>
  </si>
  <si>
    <t>POSLOVNI ODHODKI-NV</t>
  </si>
  <si>
    <t xml:space="preserve">                              FINANČNI PLAN ZA LETO 2020</t>
  </si>
  <si>
    <t xml:space="preserve"> Povračika - potni nalogi za službena potovanja</t>
  </si>
  <si>
    <t>Poročilo in plan izdelala dne, 21.02.2020</t>
  </si>
  <si>
    <t>Brigita Grubič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</si>
</sst>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1]_-;\-* #,##0.00\ [$€-1]_-;_-* &quot;-&quot;??\ [$€-1]_-;_-@_-"/>
    <numFmt numFmtId="167" formatCode="_-* #,##0.00\ [$€-424]_-;\-* #,##0.00\ [$€-424]_-;_-* &quot;-&quot;??\ [$€-424]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b/>
      <u val="singleAccounting"/>
      <sz val="9"/>
      <name val="Calibri"/>
      <family val="2"/>
      <charset val="238"/>
      <scheme val="minor"/>
    </font>
    <font>
      <b/>
      <u val="singleAccounting"/>
      <sz val="8"/>
      <name val="Calibri"/>
      <family val="2"/>
      <charset val="238"/>
      <scheme val="minor"/>
    </font>
    <font>
      <b/>
      <i/>
      <u/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165" fontId="2" fillId="0" borderId="1" xfId="1" applyNumberFormat="1" applyFont="1" applyFill="1" applyBorder="1" applyAlignment="1">
      <alignment horizontal="center" vertical="center" wrapText="1" shrinkToFit="1"/>
    </xf>
    <xf numFmtId="165" fontId="5" fillId="0" borderId="1" xfId="1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center" vertical="center" wrapText="1" shrinkToFit="1"/>
    </xf>
    <xf numFmtId="0" fontId="5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left" vertical="center" wrapText="1" shrinkToFit="1"/>
    </xf>
    <xf numFmtId="0" fontId="0" fillId="0" borderId="0" xfId="0" applyFont="1"/>
    <xf numFmtId="0" fontId="0" fillId="0" borderId="1" xfId="0" applyBorder="1"/>
    <xf numFmtId="166" fontId="2" fillId="0" borderId="1" xfId="0" applyNumberFormat="1" applyFont="1" applyFill="1" applyBorder="1" applyAlignment="1">
      <alignment vertical="center"/>
    </xf>
    <xf numFmtId="2" fontId="11" fillId="0" borderId="1" xfId="0" applyNumberFormat="1" applyFont="1" applyBorder="1"/>
    <xf numFmtId="165" fontId="2" fillId="0" borderId="1" xfId="1" applyNumberFormat="1" applyFont="1" applyFill="1" applyBorder="1" applyAlignment="1">
      <alignment horizontal="left" vertical="center"/>
    </xf>
    <xf numFmtId="167" fontId="2" fillId="0" borderId="1" xfId="1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/>
    </xf>
    <xf numFmtId="165" fontId="5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/>
    </xf>
    <xf numFmtId="2" fontId="13" fillId="0" borderId="1" xfId="0" applyNumberFormat="1" applyFont="1" applyBorder="1"/>
    <xf numFmtId="165" fontId="14" fillId="0" borderId="1" xfId="1" applyNumberFormat="1" applyFont="1" applyFill="1" applyBorder="1" applyAlignment="1">
      <alignment horizontal="left" vertical="center"/>
    </xf>
    <xf numFmtId="2" fontId="16" fillId="0" borderId="1" xfId="0" applyNumberFormat="1" applyFont="1" applyBorder="1"/>
    <xf numFmtId="165" fontId="18" fillId="0" borderId="1" xfId="1" applyNumberFormat="1" applyFont="1" applyFill="1" applyBorder="1" applyAlignment="1">
      <alignment horizontal="left" vertical="center"/>
    </xf>
    <xf numFmtId="165" fontId="20" fillId="0" borderId="1" xfId="1" applyNumberFormat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2" fontId="16" fillId="0" borderId="1" xfId="0" applyNumberFormat="1" applyFont="1" applyBorder="1" applyAlignment="1"/>
    <xf numFmtId="0" fontId="12" fillId="0" borderId="0" xfId="0" applyFont="1"/>
    <xf numFmtId="0" fontId="21" fillId="0" borderId="0" xfId="0" applyFont="1"/>
    <xf numFmtId="0" fontId="22" fillId="0" borderId="0" xfId="0" applyFont="1"/>
    <xf numFmtId="1" fontId="3" fillId="2" borderId="1" xfId="0" applyNumberFormat="1" applyFont="1" applyFill="1" applyBorder="1" applyAlignment="1">
      <alignment horizontal="center" vertical="center" wrapText="1" shrinkToFit="1"/>
    </xf>
    <xf numFmtId="165" fontId="2" fillId="2" borderId="1" xfId="1" applyNumberFormat="1" applyFont="1" applyFill="1" applyBorder="1" applyAlignment="1">
      <alignment horizontal="center" vertical="center" wrapText="1" shrinkToFit="1"/>
    </xf>
    <xf numFmtId="166" fontId="6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15" fillId="2" borderId="1" xfId="0" applyNumberFormat="1" applyFont="1" applyFill="1" applyBorder="1" applyAlignment="1">
      <alignment vertical="center"/>
    </xf>
    <xf numFmtId="164" fontId="15" fillId="2" borderId="1" xfId="1" applyNumberFormat="1" applyFont="1" applyFill="1" applyBorder="1" applyAlignment="1">
      <alignment horizontal="left" vertical="center"/>
    </xf>
    <xf numFmtId="167" fontId="15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vertical="center"/>
    </xf>
    <xf numFmtId="166" fontId="15" fillId="2" borderId="1" xfId="0" applyNumberFormat="1" applyFont="1" applyFill="1" applyBorder="1" applyAlignment="1">
      <alignment horizontal="center" vertical="center"/>
    </xf>
    <xf numFmtId="167" fontId="19" fillId="2" borderId="1" xfId="1" applyNumberFormat="1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left" vertical="center"/>
    </xf>
    <xf numFmtId="167" fontId="6" fillId="2" borderId="1" xfId="0" applyNumberFormat="1" applyFont="1" applyFill="1" applyBorder="1" applyAlignment="1">
      <alignment vertical="center"/>
    </xf>
    <xf numFmtId="166" fontId="19" fillId="2" borderId="1" xfId="0" applyNumberFormat="1" applyFont="1" applyFill="1" applyBorder="1" applyAlignment="1">
      <alignment vertical="center"/>
    </xf>
    <xf numFmtId="166" fontId="15" fillId="2" borderId="1" xfId="1" applyNumberFormat="1" applyFont="1" applyFill="1" applyBorder="1" applyAlignment="1">
      <alignment horizontal="center" vertical="center"/>
    </xf>
    <xf numFmtId="165" fontId="15" fillId="2" borderId="1" xfId="1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0" fontId="0" fillId="3" borderId="1" xfId="0" applyFill="1" applyBorder="1"/>
    <xf numFmtId="166" fontId="6" fillId="3" borderId="1" xfId="0" applyNumberFormat="1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vertical="center"/>
    </xf>
    <xf numFmtId="166" fontId="15" fillId="3" borderId="1" xfId="0" applyNumberFormat="1" applyFont="1" applyFill="1" applyBorder="1" applyAlignment="1">
      <alignment vertical="center"/>
    </xf>
    <xf numFmtId="165" fontId="15" fillId="3" borderId="1" xfId="1" applyNumberFormat="1" applyFont="1" applyFill="1" applyBorder="1" applyAlignment="1">
      <alignment horizontal="left" vertical="center"/>
    </xf>
    <xf numFmtId="167" fontId="15" fillId="3" borderId="1" xfId="1" applyNumberFormat="1" applyFont="1" applyFill="1" applyBorder="1" applyAlignment="1">
      <alignment horizontal="left" vertical="center"/>
    </xf>
    <xf numFmtId="164" fontId="2" fillId="3" borderId="1" xfId="1" applyNumberFormat="1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vertical="center"/>
    </xf>
    <xf numFmtId="166" fontId="15" fillId="3" borderId="1" xfId="0" applyNumberFormat="1" applyFont="1" applyFill="1" applyBorder="1" applyAlignment="1">
      <alignment horizontal="center" vertical="center"/>
    </xf>
    <xf numFmtId="167" fontId="19" fillId="3" borderId="1" xfId="1" applyNumberFormat="1" applyFont="1" applyFill="1" applyBorder="1" applyAlignment="1">
      <alignment horizontal="left" vertical="center"/>
    </xf>
    <xf numFmtId="165" fontId="2" fillId="3" borderId="1" xfId="1" applyNumberFormat="1" applyFont="1" applyFill="1" applyBorder="1" applyAlignment="1">
      <alignment horizontal="left" vertical="center"/>
    </xf>
    <xf numFmtId="166" fontId="15" fillId="3" borderId="1" xfId="1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165" fontId="14" fillId="0" borderId="1" xfId="1" applyNumberFormat="1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140"/>
  <sheetViews>
    <sheetView tabSelected="1" workbookViewId="0">
      <selection activeCell="A141" sqref="A141"/>
    </sheetView>
  </sheetViews>
  <sheetFormatPr defaultRowHeight="15" x14ac:dyDescent="0.25"/>
  <cols>
    <col min="1" max="1" width="30.5703125" customWidth="1"/>
    <col min="2" max="2" width="11.7109375" customWidth="1"/>
    <col min="3" max="3" width="11" customWidth="1"/>
    <col min="4" max="4" width="10.5703125" customWidth="1"/>
    <col min="5" max="5" width="13.28515625" customWidth="1"/>
    <col min="6" max="6" width="8" customWidth="1"/>
  </cols>
  <sheetData>
    <row r="1" spans="1:24" ht="18.75" x14ac:dyDescent="0.3">
      <c r="A1" s="66"/>
      <c r="B1" s="66"/>
      <c r="C1" s="66"/>
      <c r="D1" s="67"/>
      <c r="E1" s="35"/>
      <c r="F1" s="35"/>
    </row>
    <row r="2" spans="1:24" ht="18.75" x14ac:dyDescent="0.3">
      <c r="A2" s="66" t="s">
        <v>136</v>
      </c>
      <c r="B2" s="66"/>
      <c r="C2" s="66"/>
      <c r="D2" s="66"/>
    </row>
    <row r="3" spans="1:24" ht="26.25" x14ac:dyDescent="0.25">
      <c r="A3" s="15" t="s">
        <v>116</v>
      </c>
      <c r="B3" s="37" t="s">
        <v>128</v>
      </c>
      <c r="C3" s="37" t="s">
        <v>127</v>
      </c>
      <c r="D3" s="37" t="s">
        <v>114</v>
      </c>
      <c r="E3" s="53" t="s">
        <v>119</v>
      </c>
      <c r="F3" s="70" t="s">
        <v>114</v>
      </c>
      <c r="G3" s="16"/>
    </row>
    <row r="4" spans="1:24" x14ac:dyDescent="0.25">
      <c r="A4" s="1" t="s">
        <v>1</v>
      </c>
      <c r="B4" s="38"/>
      <c r="C4" s="38"/>
      <c r="D4" s="38"/>
      <c r="E4" s="54"/>
      <c r="F4" s="17"/>
    </row>
    <row r="5" spans="1:24" ht="24" x14ac:dyDescent="0.25">
      <c r="A5" s="25" t="s">
        <v>131</v>
      </c>
      <c r="B5" s="39">
        <v>2490</v>
      </c>
      <c r="C5" s="39">
        <v>2500</v>
      </c>
      <c r="D5" s="39">
        <f>B5/C5*100</f>
        <v>99.6</v>
      </c>
      <c r="E5" s="55">
        <v>3500</v>
      </c>
      <c r="F5" s="27">
        <f>E5/B5*100</f>
        <v>140.56224899598394</v>
      </c>
    </row>
    <row r="6" spans="1:24" x14ac:dyDescent="0.25">
      <c r="A6" s="2" t="s">
        <v>3</v>
      </c>
      <c r="B6" s="39">
        <v>78900</v>
      </c>
      <c r="C6" s="39">
        <v>74000</v>
      </c>
      <c r="D6" s="39">
        <f t="shared" ref="D6:D13" si="0">B6/C6*100</f>
        <v>106.62162162162163</v>
      </c>
      <c r="E6" s="55">
        <v>90000</v>
      </c>
      <c r="F6" s="27">
        <f t="shared" ref="F6:F70" si="1">E6/B6*100</f>
        <v>114.06844106463878</v>
      </c>
    </row>
    <row r="7" spans="1:24" x14ac:dyDescent="0.25">
      <c r="A7" s="2" t="s">
        <v>4</v>
      </c>
      <c r="B7" s="39">
        <v>66547.490000000005</v>
      </c>
      <c r="C7" s="39">
        <v>115950</v>
      </c>
      <c r="D7" s="39">
        <f t="shared" si="0"/>
        <v>57.393264338076769</v>
      </c>
      <c r="E7" s="55">
        <v>100000</v>
      </c>
      <c r="F7" s="27">
        <f t="shared" si="1"/>
        <v>150.26862771232993</v>
      </c>
    </row>
    <row r="8" spans="1:24" ht="36" x14ac:dyDescent="0.25">
      <c r="A8" s="25" t="s">
        <v>132</v>
      </c>
      <c r="B8" s="39">
        <v>13325.52</v>
      </c>
      <c r="C8" s="39">
        <f>8000+4800</f>
        <v>12800</v>
      </c>
      <c r="D8" s="39">
        <f t="shared" si="0"/>
        <v>104.105625</v>
      </c>
      <c r="E8" s="55">
        <v>15000</v>
      </c>
      <c r="F8" s="27">
        <f t="shared" si="1"/>
        <v>112.56596365470166</v>
      </c>
    </row>
    <row r="9" spans="1:24" x14ac:dyDescent="0.25">
      <c r="A9" s="2" t="s">
        <v>6</v>
      </c>
      <c r="B9" s="39">
        <v>540</v>
      </c>
      <c r="C9" s="39">
        <v>500</v>
      </c>
      <c r="D9" s="39">
        <f t="shared" si="0"/>
        <v>108</v>
      </c>
      <c r="E9" s="55">
        <v>1000</v>
      </c>
      <c r="F9" s="27">
        <f t="shared" si="1"/>
        <v>185.18518518518519</v>
      </c>
    </row>
    <row r="10" spans="1:24" x14ac:dyDescent="0.25">
      <c r="A10" s="2" t="s">
        <v>7</v>
      </c>
      <c r="B10" s="39">
        <v>26125.16</v>
      </c>
      <c r="C10" s="39">
        <v>20000</v>
      </c>
      <c r="D10" s="39">
        <f t="shared" si="0"/>
        <v>130.6258</v>
      </c>
      <c r="E10" s="55">
        <v>28000</v>
      </c>
      <c r="F10" s="27">
        <f t="shared" si="1"/>
        <v>107.17637710161392</v>
      </c>
    </row>
    <row r="11" spans="1:24" x14ac:dyDescent="0.25">
      <c r="A11" s="2" t="s">
        <v>8</v>
      </c>
      <c r="B11" s="39">
        <v>1349.99</v>
      </c>
      <c r="C11" s="39">
        <v>1300</v>
      </c>
      <c r="D11" s="39">
        <f t="shared" si="0"/>
        <v>103.84538461538462</v>
      </c>
      <c r="E11" s="55">
        <v>2500</v>
      </c>
      <c r="F11" s="27">
        <f t="shared" si="1"/>
        <v>185.18655693745879</v>
      </c>
    </row>
    <row r="12" spans="1:24" hidden="1" x14ac:dyDescent="0.25">
      <c r="A12" s="2" t="s">
        <v>9</v>
      </c>
      <c r="B12" s="40">
        <v>0</v>
      </c>
      <c r="C12" s="40">
        <v>0</v>
      </c>
      <c r="D12" s="39" t="e">
        <f t="shared" si="0"/>
        <v>#DIV/0!</v>
      </c>
      <c r="E12" s="56">
        <v>0</v>
      </c>
      <c r="F12" s="27" t="e">
        <f t="shared" si="1"/>
        <v>#DIV/0!</v>
      </c>
    </row>
    <row r="13" spans="1:24" x14ac:dyDescent="0.25">
      <c r="A13" s="28" t="s">
        <v>10</v>
      </c>
      <c r="B13" s="41">
        <f>SUM(B5:B11)</f>
        <v>189278.15999999997</v>
      </c>
      <c r="C13" s="41">
        <f>SUM(C5:C11)</f>
        <v>227050</v>
      </c>
      <c r="D13" s="39">
        <f t="shared" si="0"/>
        <v>83.364087205461345</v>
      </c>
      <c r="E13" s="57">
        <f>SUM(E5:E11)</f>
        <v>240000</v>
      </c>
      <c r="F13" s="29">
        <f t="shared" si="1"/>
        <v>126.79751324717022</v>
      </c>
    </row>
    <row r="14" spans="1:24" hidden="1" x14ac:dyDescent="0.25">
      <c r="A14" s="28" t="s">
        <v>11</v>
      </c>
      <c r="B14" s="42">
        <v>5.19</v>
      </c>
      <c r="C14" s="42"/>
      <c r="D14" s="42"/>
      <c r="E14" s="58">
        <v>0</v>
      </c>
      <c r="F14" s="27">
        <f t="shared" si="1"/>
        <v>0</v>
      </c>
      <c r="X14">
        <f>SUM(X10:X13)</f>
        <v>0</v>
      </c>
    </row>
    <row r="15" spans="1:24" x14ac:dyDescent="0.25">
      <c r="A15" s="28" t="s">
        <v>120</v>
      </c>
      <c r="B15" s="42">
        <v>22.57</v>
      </c>
      <c r="C15" s="42"/>
      <c r="D15" s="42"/>
      <c r="E15" s="58"/>
      <c r="F15" s="27"/>
    </row>
    <row r="16" spans="1:24" ht="27" customHeight="1" x14ac:dyDescent="0.25">
      <c r="A16" s="28" t="s">
        <v>12</v>
      </c>
      <c r="B16" s="43">
        <f>B13+B15</f>
        <v>189300.72999999998</v>
      </c>
      <c r="C16" s="43">
        <f>C13</f>
        <v>227050</v>
      </c>
      <c r="D16" s="39">
        <f>B16/C16*100</f>
        <v>83.37402774719223</v>
      </c>
      <c r="E16" s="59">
        <f t="shared" ref="E16" si="2">E13+E14</f>
        <v>240000</v>
      </c>
      <c r="F16" s="33">
        <f t="shared" si="1"/>
        <v>126.78239539805263</v>
      </c>
    </row>
    <row r="17" spans="1:6" hidden="1" x14ac:dyDescent="0.25">
      <c r="A17" s="3" t="s">
        <v>13</v>
      </c>
      <c r="B17" s="44">
        <v>0</v>
      </c>
      <c r="C17" s="44">
        <v>0</v>
      </c>
      <c r="D17" s="44"/>
      <c r="E17" s="60">
        <v>0</v>
      </c>
      <c r="F17" s="27" t="e">
        <f t="shared" si="1"/>
        <v>#DIV/0!</v>
      </c>
    </row>
    <row r="18" spans="1:6" hidden="1" x14ac:dyDescent="0.25">
      <c r="A18" s="2" t="s">
        <v>14</v>
      </c>
      <c r="B18" s="40">
        <v>2.41</v>
      </c>
      <c r="C18" s="40">
        <v>0</v>
      </c>
      <c r="D18" s="40"/>
      <c r="E18" s="56">
        <v>0</v>
      </c>
      <c r="F18" s="27">
        <f t="shared" si="1"/>
        <v>0</v>
      </c>
    </row>
    <row r="19" spans="1:6" ht="13.5" customHeight="1" x14ac:dyDescent="0.25">
      <c r="A19" s="28" t="s">
        <v>14</v>
      </c>
      <c r="B19" s="41">
        <f>517.62+406.6+130</f>
        <v>1054.22</v>
      </c>
      <c r="C19" s="41">
        <v>1000</v>
      </c>
      <c r="D19" s="39">
        <f t="shared" ref="D19:D82" si="3">B19/C19*100</f>
        <v>105.422</v>
      </c>
      <c r="E19" s="57">
        <v>1100</v>
      </c>
      <c r="F19" s="29">
        <v>0</v>
      </c>
    </row>
    <row r="20" spans="1:6" x14ac:dyDescent="0.25">
      <c r="A20" s="2" t="s">
        <v>135</v>
      </c>
      <c r="B20" s="40">
        <f>16637.62+0.05</f>
        <v>16637.669999999998</v>
      </c>
      <c r="C20" s="40">
        <v>14700</v>
      </c>
      <c r="D20" s="39">
        <f t="shared" si="3"/>
        <v>113.18142857142857</v>
      </c>
      <c r="E20" s="56">
        <v>10000</v>
      </c>
      <c r="F20" s="29">
        <f t="shared" si="1"/>
        <v>60.10456993076555</v>
      </c>
    </row>
    <row r="21" spans="1:6" x14ac:dyDescent="0.25">
      <c r="A21" s="2" t="s">
        <v>17</v>
      </c>
      <c r="B21" s="39">
        <v>8784</v>
      </c>
      <c r="C21" s="39">
        <v>9000</v>
      </c>
      <c r="D21" s="39">
        <f t="shared" si="3"/>
        <v>97.6</v>
      </c>
      <c r="E21" s="55">
        <v>9000</v>
      </c>
      <c r="F21" s="27">
        <f t="shared" si="1"/>
        <v>102.45901639344261</v>
      </c>
    </row>
    <row r="22" spans="1:6" hidden="1" x14ac:dyDescent="0.25">
      <c r="A22" s="2"/>
      <c r="B22" s="45"/>
      <c r="C22" s="45"/>
      <c r="D22" s="39" t="e">
        <f t="shared" si="3"/>
        <v>#DIV/0!</v>
      </c>
      <c r="E22" s="61"/>
      <c r="F22" s="27" t="e">
        <f t="shared" si="1"/>
        <v>#DIV/0!</v>
      </c>
    </row>
    <row r="23" spans="1:6" hidden="1" x14ac:dyDescent="0.25">
      <c r="A23" s="2"/>
      <c r="B23" s="45"/>
      <c r="C23" s="45"/>
      <c r="D23" s="39" t="e">
        <f t="shared" si="3"/>
        <v>#DIV/0!</v>
      </c>
      <c r="E23" s="61"/>
      <c r="F23" s="27" t="e">
        <f t="shared" si="1"/>
        <v>#DIV/0!</v>
      </c>
    </row>
    <row r="24" spans="1:6" hidden="1" x14ac:dyDescent="0.25">
      <c r="A24" s="2"/>
      <c r="B24" s="45"/>
      <c r="C24" s="45"/>
      <c r="D24" s="39" t="e">
        <f t="shared" si="3"/>
        <v>#DIV/0!</v>
      </c>
      <c r="E24" s="61"/>
      <c r="F24" s="27" t="e">
        <f t="shared" si="1"/>
        <v>#DIV/0!</v>
      </c>
    </row>
    <row r="25" spans="1:6" hidden="1" x14ac:dyDescent="0.25">
      <c r="A25" s="2"/>
      <c r="B25" s="45"/>
      <c r="C25" s="45"/>
      <c r="D25" s="39" t="e">
        <f t="shared" si="3"/>
        <v>#DIV/0!</v>
      </c>
      <c r="E25" s="61"/>
      <c r="F25" s="27" t="e">
        <f t="shared" si="1"/>
        <v>#DIV/0!</v>
      </c>
    </row>
    <row r="26" spans="1:6" hidden="1" x14ac:dyDescent="0.25">
      <c r="A26" s="2"/>
      <c r="B26" s="45"/>
      <c r="C26" s="45"/>
      <c r="D26" s="39" t="e">
        <f t="shared" si="3"/>
        <v>#DIV/0!</v>
      </c>
      <c r="E26" s="61"/>
      <c r="F26" s="27" t="e">
        <f t="shared" si="1"/>
        <v>#DIV/0!</v>
      </c>
    </row>
    <row r="27" spans="1:6" hidden="1" x14ac:dyDescent="0.25">
      <c r="A27" s="2" t="s">
        <v>18</v>
      </c>
      <c r="B27" s="45">
        <v>0</v>
      </c>
      <c r="C27" s="45">
        <v>0</v>
      </c>
      <c r="D27" s="39" t="e">
        <f t="shared" si="3"/>
        <v>#DIV/0!</v>
      </c>
      <c r="E27" s="61">
        <v>0</v>
      </c>
      <c r="F27" s="27" t="e">
        <f t="shared" si="1"/>
        <v>#DIV/0!</v>
      </c>
    </row>
    <row r="28" spans="1:6" hidden="1" x14ac:dyDescent="0.25">
      <c r="A28" s="2" t="s">
        <v>19</v>
      </c>
      <c r="B28" s="45">
        <v>0</v>
      </c>
      <c r="C28" s="45">
        <v>0</v>
      </c>
      <c r="D28" s="39" t="e">
        <f t="shared" si="3"/>
        <v>#DIV/0!</v>
      </c>
      <c r="E28" s="61">
        <v>0</v>
      </c>
      <c r="F28" s="27" t="e">
        <f t="shared" si="1"/>
        <v>#DIV/0!</v>
      </c>
    </row>
    <row r="29" spans="1:6" hidden="1" x14ac:dyDescent="0.25">
      <c r="A29" s="2" t="s">
        <v>20</v>
      </c>
      <c r="B29" s="45">
        <v>0</v>
      </c>
      <c r="C29" s="45">
        <v>0</v>
      </c>
      <c r="D29" s="39" t="e">
        <f t="shared" si="3"/>
        <v>#DIV/0!</v>
      </c>
      <c r="E29" s="61">
        <v>0</v>
      </c>
      <c r="F29" s="27" t="e">
        <f t="shared" si="1"/>
        <v>#DIV/0!</v>
      </c>
    </row>
    <row r="30" spans="1:6" hidden="1" x14ac:dyDescent="0.25">
      <c r="A30" s="2" t="s">
        <v>21</v>
      </c>
      <c r="B30" s="45">
        <v>0</v>
      </c>
      <c r="C30" s="45">
        <v>0</v>
      </c>
      <c r="D30" s="39" t="e">
        <f t="shared" si="3"/>
        <v>#DIV/0!</v>
      </c>
      <c r="E30" s="61">
        <v>0</v>
      </c>
      <c r="F30" s="27" t="e">
        <f t="shared" si="1"/>
        <v>#DIV/0!</v>
      </c>
    </row>
    <row r="31" spans="1:6" hidden="1" x14ac:dyDescent="0.25">
      <c r="A31" s="2" t="s">
        <v>22</v>
      </c>
      <c r="B31" s="45">
        <v>0</v>
      </c>
      <c r="C31" s="45">
        <v>0</v>
      </c>
      <c r="D31" s="39" t="e">
        <f t="shared" si="3"/>
        <v>#DIV/0!</v>
      </c>
      <c r="E31" s="61">
        <v>0</v>
      </c>
      <c r="F31" s="27" t="e">
        <f t="shared" si="1"/>
        <v>#DIV/0!</v>
      </c>
    </row>
    <row r="32" spans="1:6" hidden="1" x14ac:dyDescent="0.25">
      <c r="A32" s="2" t="s">
        <v>23</v>
      </c>
      <c r="B32" s="45">
        <v>0</v>
      </c>
      <c r="C32" s="45">
        <v>0</v>
      </c>
      <c r="D32" s="39" t="e">
        <f t="shared" si="3"/>
        <v>#DIV/0!</v>
      </c>
      <c r="E32" s="61">
        <v>0</v>
      </c>
      <c r="F32" s="27" t="e">
        <f t="shared" si="1"/>
        <v>#DIV/0!</v>
      </c>
    </row>
    <row r="33" spans="1:6" hidden="1" x14ac:dyDescent="0.25">
      <c r="A33" s="2" t="s">
        <v>24</v>
      </c>
      <c r="B33" s="45">
        <v>0</v>
      </c>
      <c r="C33" s="45">
        <v>0</v>
      </c>
      <c r="D33" s="39" t="e">
        <f t="shared" si="3"/>
        <v>#DIV/0!</v>
      </c>
      <c r="E33" s="61">
        <v>0</v>
      </c>
      <c r="F33" s="27" t="e">
        <f t="shared" si="1"/>
        <v>#DIV/0!</v>
      </c>
    </row>
    <row r="34" spans="1:6" hidden="1" x14ac:dyDescent="0.25">
      <c r="A34" s="2" t="s">
        <v>25</v>
      </c>
      <c r="B34" s="45">
        <v>0</v>
      </c>
      <c r="C34" s="45">
        <v>0</v>
      </c>
      <c r="D34" s="39" t="e">
        <f t="shared" si="3"/>
        <v>#DIV/0!</v>
      </c>
      <c r="E34" s="61">
        <v>0</v>
      </c>
      <c r="F34" s="27" t="e">
        <f t="shared" si="1"/>
        <v>#DIV/0!</v>
      </c>
    </row>
    <row r="35" spans="1:6" hidden="1" x14ac:dyDescent="0.25">
      <c r="A35" s="2" t="s">
        <v>26</v>
      </c>
      <c r="B35" s="45"/>
      <c r="C35" s="45"/>
      <c r="D35" s="39" t="e">
        <f t="shared" si="3"/>
        <v>#DIV/0!</v>
      </c>
      <c r="E35" s="61"/>
      <c r="F35" s="27" t="e">
        <f t="shared" si="1"/>
        <v>#DIV/0!</v>
      </c>
    </row>
    <row r="36" spans="1:6" hidden="1" x14ac:dyDescent="0.25">
      <c r="A36" s="2" t="s">
        <v>27</v>
      </c>
      <c r="B36" s="45"/>
      <c r="C36" s="45"/>
      <c r="D36" s="39" t="e">
        <f t="shared" si="3"/>
        <v>#DIV/0!</v>
      </c>
      <c r="E36" s="61"/>
      <c r="F36" s="27" t="e">
        <f t="shared" si="1"/>
        <v>#DIV/0!</v>
      </c>
    </row>
    <row r="37" spans="1:6" hidden="1" x14ac:dyDescent="0.25">
      <c r="A37" s="2" t="s">
        <v>28</v>
      </c>
      <c r="B37" s="45"/>
      <c r="C37" s="45"/>
      <c r="D37" s="39" t="e">
        <f t="shared" si="3"/>
        <v>#DIV/0!</v>
      </c>
      <c r="E37" s="61"/>
      <c r="F37" s="27" t="e">
        <f t="shared" si="1"/>
        <v>#DIV/0!</v>
      </c>
    </row>
    <row r="38" spans="1:6" hidden="1" x14ac:dyDescent="0.25">
      <c r="A38" s="2" t="s">
        <v>20</v>
      </c>
      <c r="B38" s="45"/>
      <c r="C38" s="45"/>
      <c r="D38" s="39" t="e">
        <f t="shared" si="3"/>
        <v>#DIV/0!</v>
      </c>
      <c r="E38" s="61"/>
      <c r="F38" s="27" t="e">
        <f t="shared" si="1"/>
        <v>#DIV/0!</v>
      </c>
    </row>
    <row r="39" spans="1:6" hidden="1" x14ac:dyDescent="0.25">
      <c r="A39" s="2" t="s">
        <v>29</v>
      </c>
      <c r="B39" s="45"/>
      <c r="C39" s="45"/>
      <c r="D39" s="39" t="e">
        <f t="shared" si="3"/>
        <v>#DIV/0!</v>
      </c>
      <c r="E39" s="61"/>
      <c r="F39" s="27" t="e">
        <f t="shared" si="1"/>
        <v>#DIV/0!</v>
      </c>
    </row>
    <row r="40" spans="1:6" hidden="1" x14ac:dyDescent="0.25">
      <c r="A40" s="2" t="s">
        <v>30</v>
      </c>
      <c r="B40" s="45"/>
      <c r="C40" s="45"/>
      <c r="D40" s="39" t="e">
        <f t="shared" si="3"/>
        <v>#DIV/0!</v>
      </c>
      <c r="E40" s="61"/>
      <c r="F40" s="27" t="e">
        <f t="shared" si="1"/>
        <v>#DIV/0!</v>
      </c>
    </row>
    <row r="41" spans="1:6" hidden="1" x14ac:dyDescent="0.25">
      <c r="A41" s="2"/>
      <c r="B41" s="45"/>
      <c r="C41" s="45"/>
      <c r="D41" s="39" t="e">
        <f t="shared" si="3"/>
        <v>#DIV/0!</v>
      </c>
      <c r="E41" s="61"/>
      <c r="F41" s="27" t="e">
        <f t="shared" si="1"/>
        <v>#DIV/0!</v>
      </c>
    </row>
    <row r="42" spans="1:6" hidden="1" x14ac:dyDescent="0.25">
      <c r="A42" s="2" t="s">
        <v>31</v>
      </c>
      <c r="B42" s="45"/>
      <c r="C42" s="45"/>
      <c r="D42" s="39" t="e">
        <f t="shared" si="3"/>
        <v>#DIV/0!</v>
      </c>
      <c r="E42" s="61"/>
      <c r="F42" s="27" t="e">
        <f t="shared" si="1"/>
        <v>#DIV/0!</v>
      </c>
    </row>
    <row r="43" spans="1:6" hidden="1" x14ac:dyDescent="0.25">
      <c r="A43" s="2"/>
      <c r="B43" s="45"/>
      <c r="C43" s="45"/>
      <c r="D43" s="39" t="e">
        <f t="shared" si="3"/>
        <v>#DIV/0!</v>
      </c>
      <c r="E43" s="61"/>
      <c r="F43" s="27" t="e">
        <f t="shared" si="1"/>
        <v>#DIV/0!</v>
      </c>
    </row>
    <row r="44" spans="1:6" hidden="1" x14ac:dyDescent="0.25">
      <c r="A44" s="2" t="s">
        <v>32</v>
      </c>
      <c r="B44" s="45"/>
      <c r="C44" s="45"/>
      <c r="D44" s="39" t="e">
        <f t="shared" si="3"/>
        <v>#DIV/0!</v>
      </c>
      <c r="E44" s="61"/>
      <c r="F44" s="27" t="e">
        <f t="shared" si="1"/>
        <v>#DIV/0!</v>
      </c>
    </row>
    <row r="45" spans="1:6" hidden="1" x14ac:dyDescent="0.25">
      <c r="A45" s="2" t="s">
        <v>33</v>
      </c>
      <c r="B45" s="45"/>
      <c r="C45" s="45"/>
      <c r="D45" s="39" t="e">
        <f t="shared" si="3"/>
        <v>#DIV/0!</v>
      </c>
      <c r="E45" s="61"/>
      <c r="F45" s="27" t="e">
        <f t="shared" si="1"/>
        <v>#DIV/0!</v>
      </c>
    </row>
    <row r="46" spans="1:6" hidden="1" x14ac:dyDescent="0.25">
      <c r="A46" s="2" t="s">
        <v>34</v>
      </c>
      <c r="B46" s="45">
        <v>0</v>
      </c>
      <c r="C46" s="45">
        <v>0</v>
      </c>
      <c r="D46" s="39" t="e">
        <f t="shared" si="3"/>
        <v>#DIV/0!</v>
      </c>
      <c r="E46" s="61">
        <v>0</v>
      </c>
      <c r="F46" s="27" t="e">
        <f t="shared" si="1"/>
        <v>#DIV/0!</v>
      </c>
    </row>
    <row r="47" spans="1:6" hidden="1" x14ac:dyDescent="0.25">
      <c r="A47" s="2" t="s">
        <v>35</v>
      </c>
      <c r="B47" s="45">
        <v>0</v>
      </c>
      <c r="C47" s="45">
        <v>0</v>
      </c>
      <c r="D47" s="39" t="e">
        <f t="shared" si="3"/>
        <v>#DIV/0!</v>
      </c>
      <c r="E47" s="61">
        <v>0</v>
      </c>
      <c r="F47" s="27" t="e">
        <f t="shared" si="1"/>
        <v>#DIV/0!</v>
      </c>
    </row>
    <row r="48" spans="1:6" hidden="1" x14ac:dyDescent="0.25">
      <c r="A48" s="2" t="s">
        <v>36</v>
      </c>
      <c r="B48" s="45">
        <v>0</v>
      </c>
      <c r="C48" s="45">
        <v>0</v>
      </c>
      <c r="D48" s="39" t="e">
        <f t="shared" si="3"/>
        <v>#DIV/0!</v>
      </c>
      <c r="E48" s="61">
        <v>0</v>
      </c>
      <c r="F48" s="27" t="e">
        <f t="shared" si="1"/>
        <v>#DIV/0!</v>
      </c>
    </row>
    <row r="49" spans="1:6" hidden="1" x14ac:dyDescent="0.25">
      <c r="A49" s="2" t="s">
        <v>37</v>
      </c>
      <c r="B49" s="45">
        <v>0</v>
      </c>
      <c r="C49" s="45">
        <v>0</v>
      </c>
      <c r="D49" s="39" t="e">
        <f t="shared" si="3"/>
        <v>#DIV/0!</v>
      </c>
      <c r="E49" s="61">
        <v>0</v>
      </c>
      <c r="F49" s="27" t="e">
        <f t="shared" si="1"/>
        <v>#DIV/0!</v>
      </c>
    </row>
    <row r="50" spans="1:6" hidden="1" x14ac:dyDescent="0.25">
      <c r="A50" s="2" t="s">
        <v>38</v>
      </c>
      <c r="B50" s="45">
        <v>0</v>
      </c>
      <c r="C50" s="45">
        <v>0</v>
      </c>
      <c r="D50" s="39" t="e">
        <f t="shared" si="3"/>
        <v>#DIV/0!</v>
      </c>
      <c r="E50" s="61">
        <v>0</v>
      </c>
      <c r="F50" s="27" t="e">
        <f t="shared" si="1"/>
        <v>#DIV/0!</v>
      </c>
    </row>
    <row r="51" spans="1:6" hidden="1" x14ac:dyDescent="0.25">
      <c r="A51" s="2" t="s">
        <v>39</v>
      </c>
      <c r="B51" s="45"/>
      <c r="C51" s="45"/>
      <c r="D51" s="39" t="e">
        <f t="shared" si="3"/>
        <v>#DIV/0!</v>
      </c>
      <c r="E51" s="61"/>
      <c r="F51" s="27" t="e">
        <f t="shared" si="1"/>
        <v>#DIV/0!</v>
      </c>
    </row>
    <row r="52" spans="1:6" hidden="1" x14ac:dyDescent="0.25">
      <c r="A52" s="2" t="s">
        <v>40</v>
      </c>
      <c r="B52" s="45"/>
      <c r="C52" s="45"/>
      <c r="D52" s="39" t="e">
        <f t="shared" si="3"/>
        <v>#DIV/0!</v>
      </c>
      <c r="E52" s="61"/>
      <c r="F52" s="27" t="e">
        <f t="shared" si="1"/>
        <v>#DIV/0!</v>
      </c>
    </row>
    <row r="53" spans="1:6" hidden="1" x14ac:dyDescent="0.25">
      <c r="A53" s="2" t="s">
        <v>41</v>
      </c>
      <c r="B53" s="45"/>
      <c r="C53" s="45"/>
      <c r="D53" s="39" t="e">
        <f t="shared" si="3"/>
        <v>#DIV/0!</v>
      </c>
      <c r="E53" s="61"/>
      <c r="F53" s="27" t="e">
        <f t="shared" si="1"/>
        <v>#DIV/0!</v>
      </c>
    </row>
    <row r="54" spans="1:6" x14ac:dyDescent="0.25">
      <c r="A54" s="2" t="s">
        <v>42</v>
      </c>
      <c r="B54" s="39">
        <v>380.76</v>
      </c>
      <c r="C54" s="39">
        <v>600</v>
      </c>
      <c r="D54" s="39">
        <f t="shared" si="3"/>
        <v>63.459999999999994</v>
      </c>
      <c r="E54" s="55">
        <v>600</v>
      </c>
      <c r="F54" s="27">
        <f t="shared" si="1"/>
        <v>157.5795776867318</v>
      </c>
    </row>
    <row r="55" spans="1:6" x14ac:dyDescent="0.25">
      <c r="A55" s="2" t="s">
        <v>43</v>
      </c>
      <c r="B55" s="39">
        <v>336.57</v>
      </c>
      <c r="C55" s="39">
        <v>400</v>
      </c>
      <c r="D55" s="39">
        <f t="shared" si="3"/>
        <v>84.142499999999998</v>
      </c>
      <c r="E55" s="55">
        <v>800</v>
      </c>
      <c r="F55" s="27">
        <f t="shared" si="1"/>
        <v>237.69201057729447</v>
      </c>
    </row>
    <row r="56" spans="1:6" x14ac:dyDescent="0.25">
      <c r="A56" s="2" t="s">
        <v>94</v>
      </c>
      <c r="B56" s="39">
        <v>2000</v>
      </c>
      <c r="C56" s="39">
        <v>2000</v>
      </c>
      <c r="D56" s="39">
        <f t="shared" si="3"/>
        <v>100</v>
      </c>
      <c r="E56" s="55">
        <v>2000</v>
      </c>
      <c r="F56" s="27">
        <f t="shared" si="1"/>
        <v>100</v>
      </c>
    </row>
    <row r="57" spans="1:6" hidden="1" x14ac:dyDescent="0.25">
      <c r="A57" s="2" t="s">
        <v>45</v>
      </c>
      <c r="B57" s="39"/>
      <c r="C57" s="39"/>
      <c r="D57" s="39" t="e">
        <f t="shared" si="3"/>
        <v>#DIV/0!</v>
      </c>
      <c r="E57" s="55"/>
      <c r="F57" s="27" t="e">
        <f t="shared" si="1"/>
        <v>#DIV/0!</v>
      </c>
    </row>
    <row r="58" spans="1:6" x14ac:dyDescent="0.25">
      <c r="A58" s="2" t="s">
        <v>46</v>
      </c>
      <c r="B58" s="39">
        <v>1670.72</v>
      </c>
      <c r="C58" s="39">
        <v>3000</v>
      </c>
      <c r="D58" s="39">
        <f t="shared" si="3"/>
        <v>55.690666666666665</v>
      </c>
      <c r="E58" s="55">
        <v>1900</v>
      </c>
      <c r="F58" s="27">
        <f t="shared" si="1"/>
        <v>113.72342463129668</v>
      </c>
    </row>
    <row r="59" spans="1:6" x14ac:dyDescent="0.25">
      <c r="A59" s="2" t="s">
        <v>47</v>
      </c>
      <c r="B59" s="39">
        <v>1076.53</v>
      </c>
      <c r="C59" s="39">
        <v>1600</v>
      </c>
      <c r="D59" s="39">
        <f t="shared" si="3"/>
        <v>67.283124999999998</v>
      </c>
      <c r="E59" s="55">
        <v>1100</v>
      </c>
      <c r="F59" s="27">
        <f t="shared" si="1"/>
        <v>102.18015289866516</v>
      </c>
    </row>
    <row r="60" spans="1:6" x14ac:dyDescent="0.25">
      <c r="A60" s="2" t="s">
        <v>48</v>
      </c>
      <c r="B60" s="39">
        <v>2156.96</v>
      </c>
      <c r="C60" s="39">
        <v>1500</v>
      </c>
      <c r="D60" s="39">
        <f t="shared" si="3"/>
        <v>143.79733333333334</v>
      </c>
      <c r="E60" s="55">
        <v>2500</v>
      </c>
      <c r="F60" s="27">
        <f t="shared" si="1"/>
        <v>115.9038646984645</v>
      </c>
    </row>
    <row r="61" spans="1:6" x14ac:dyDescent="0.25">
      <c r="A61" s="2" t="s">
        <v>49</v>
      </c>
      <c r="B61" s="39">
        <v>3436</v>
      </c>
      <c r="C61" s="39">
        <v>1600</v>
      </c>
      <c r="D61" s="39">
        <f t="shared" si="3"/>
        <v>214.75</v>
      </c>
      <c r="E61" s="55">
        <v>1600</v>
      </c>
      <c r="F61" s="27">
        <f t="shared" si="1"/>
        <v>46.565774155995342</v>
      </c>
    </row>
    <row r="62" spans="1:6" x14ac:dyDescent="0.25">
      <c r="A62" s="28" t="s">
        <v>50</v>
      </c>
      <c r="B62" s="46">
        <f t="shared" ref="B62:E62" si="4">SUM(B21:B61)</f>
        <v>19841.54</v>
      </c>
      <c r="C62" s="46">
        <f t="shared" ref="C62" si="5">SUM(C21:C61)</f>
        <v>19700</v>
      </c>
      <c r="D62" s="39">
        <f t="shared" si="3"/>
        <v>100.71847715736043</v>
      </c>
      <c r="E62" s="62">
        <f t="shared" si="4"/>
        <v>19500</v>
      </c>
      <c r="F62" s="29">
        <f t="shared" si="1"/>
        <v>98.278661837740415</v>
      </c>
    </row>
    <row r="63" spans="1:6" x14ac:dyDescent="0.25">
      <c r="A63" s="2" t="s">
        <v>51</v>
      </c>
      <c r="B63" s="39">
        <v>2389.7199999999998</v>
      </c>
      <c r="C63" s="39">
        <v>1800</v>
      </c>
      <c r="D63" s="39">
        <f t="shared" si="3"/>
        <v>132.76222222222219</v>
      </c>
      <c r="E63" s="55">
        <v>2400</v>
      </c>
      <c r="F63" s="27">
        <f t="shared" si="1"/>
        <v>100.4301759201915</v>
      </c>
    </row>
    <row r="64" spans="1:6" x14ac:dyDescent="0.25">
      <c r="A64" s="2" t="s">
        <v>52</v>
      </c>
      <c r="B64" s="39">
        <v>696.18</v>
      </c>
      <c r="C64" s="39">
        <v>600</v>
      </c>
      <c r="D64" s="39">
        <f t="shared" si="3"/>
        <v>116.02999999999999</v>
      </c>
      <c r="E64" s="55">
        <v>800</v>
      </c>
      <c r="F64" s="27">
        <f t="shared" si="1"/>
        <v>114.91280990548422</v>
      </c>
    </row>
    <row r="65" spans="1:6" x14ac:dyDescent="0.25">
      <c r="A65" s="28" t="s">
        <v>53</v>
      </c>
      <c r="B65" s="41">
        <f>B63+B64</f>
        <v>3085.8999999999996</v>
      </c>
      <c r="C65" s="41">
        <f>C63+C64</f>
        <v>2400</v>
      </c>
      <c r="D65" s="39">
        <f t="shared" si="3"/>
        <v>128.57916666666665</v>
      </c>
      <c r="E65" s="57">
        <f>E63+E64</f>
        <v>3200</v>
      </c>
      <c r="F65" s="29">
        <f t="shared" si="1"/>
        <v>103.69746265271074</v>
      </c>
    </row>
    <row r="66" spans="1:6" x14ac:dyDescent="0.25">
      <c r="A66" s="2" t="s">
        <v>130</v>
      </c>
      <c r="B66" s="39">
        <v>536.78</v>
      </c>
      <c r="C66" s="39">
        <v>500</v>
      </c>
      <c r="D66" s="39">
        <f t="shared" si="3"/>
        <v>107.35599999999998</v>
      </c>
      <c r="E66" s="55">
        <v>1000</v>
      </c>
      <c r="F66" s="27">
        <f t="shared" si="1"/>
        <v>186.29606170125567</v>
      </c>
    </row>
    <row r="67" spans="1:6" x14ac:dyDescent="0.25">
      <c r="A67" s="28" t="s">
        <v>55</v>
      </c>
      <c r="B67" s="42">
        <f>B66</f>
        <v>536.78</v>
      </c>
      <c r="C67" s="43">
        <f>C66</f>
        <v>500</v>
      </c>
      <c r="D67" s="39">
        <f t="shared" si="3"/>
        <v>107.35599999999998</v>
      </c>
      <c r="E67" s="59">
        <f>E66</f>
        <v>1000</v>
      </c>
      <c r="F67" s="29">
        <f t="shared" si="1"/>
        <v>186.29606170125567</v>
      </c>
    </row>
    <row r="68" spans="1:6" x14ac:dyDescent="0.25">
      <c r="A68" s="2" t="s">
        <v>56</v>
      </c>
      <c r="B68" s="39">
        <v>4222.8</v>
      </c>
      <c r="C68" s="39">
        <v>3422</v>
      </c>
      <c r="D68" s="39">
        <f t="shared" si="3"/>
        <v>123.40151957919345</v>
      </c>
      <c r="E68" s="55">
        <v>10860</v>
      </c>
      <c r="F68" s="27">
        <f t="shared" si="1"/>
        <v>257.17533390167659</v>
      </c>
    </row>
    <row r="69" spans="1:6" x14ac:dyDescent="0.25">
      <c r="A69" s="2" t="s">
        <v>57</v>
      </c>
      <c r="B69" s="39">
        <v>1291.07</v>
      </c>
      <c r="C69" s="39">
        <v>726</v>
      </c>
      <c r="D69" s="39">
        <f t="shared" si="3"/>
        <v>177.83333333333334</v>
      </c>
      <c r="E69" s="55">
        <v>1300</v>
      </c>
      <c r="F69" s="27">
        <f t="shared" si="1"/>
        <v>100.69167434763413</v>
      </c>
    </row>
    <row r="70" spans="1:6" x14ac:dyDescent="0.25">
      <c r="A70" s="28" t="s">
        <v>58</v>
      </c>
      <c r="B70" s="41">
        <f>B68+B69</f>
        <v>5513.87</v>
      </c>
      <c r="C70" s="41">
        <f>C68+C69</f>
        <v>4148</v>
      </c>
      <c r="D70" s="39">
        <f t="shared" si="3"/>
        <v>132.92839922854387</v>
      </c>
      <c r="E70" s="57">
        <f>E68+E69</f>
        <v>12160</v>
      </c>
      <c r="F70" s="29">
        <f t="shared" si="1"/>
        <v>220.53476052210152</v>
      </c>
    </row>
    <row r="71" spans="1:6" x14ac:dyDescent="0.25">
      <c r="A71" s="2" t="s">
        <v>59</v>
      </c>
      <c r="B71" s="39">
        <f>1585.28-B19</f>
        <v>531.05999999999995</v>
      </c>
      <c r="C71" s="39">
        <v>1300</v>
      </c>
      <c r="D71" s="39">
        <f t="shared" si="3"/>
        <v>40.850769230769224</v>
      </c>
      <c r="E71" s="55">
        <v>700</v>
      </c>
      <c r="F71" s="27">
        <f t="shared" ref="F71:F133" si="6">E71/B71*100</f>
        <v>131.811848002109</v>
      </c>
    </row>
    <row r="72" spans="1:6" x14ac:dyDescent="0.25">
      <c r="A72" s="30" t="s">
        <v>60</v>
      </c>
      <c r="B72" s="47">
        <f>B71</f>
        <v>531.05999999999995</v>
      </c>
      <c r="C72" s="47">
        <f>C71</f>
        <v>1300</v>
      </c>
      <c r="D72" s="39">
        <f t="shared" si="3"/>
        <v>40.850769230769224</v>
      </c>
      <c r="E72" s="63">
        <f>E71</f>
        <v>700</v>
      </c>
      <c r="F72" s="29">
        <f t="shared" si="6"/>
        <v>131.811848002109</v>
      </c>
    </row>
    <row r="73" spans="1:6" x14ac:dyDescent="0.25">
      <c r="A73" s="2" t="s">
        <v>61</v>
      </c>
      <c r="B73" s="39">
        <v>5100</v>
      </c>
      <c r="C73" s="39">
        <v>5100</v>
      </c>
      <c r="D73" s="39">
        <f t="shared" si="3"/>
        <v>100</v>
      </c>
      <c r="E73" s="55">
        <v>0</v>
      </c>
      <c r="F73" s="27">
        <f t="shared" si="6"/>
        <v>0</v>
      </c>
    </row>
    <row r="74" spans="1:6" x14ac:dyDescent="0.25">
      <c r="A74" s="2" t="s">
        <v>62</v>
      </c>
      <c r="B74" s="39">
        <v>12452.66</v>
      </c>
      <c r="C74" s="39">
        <v>8500</v>
      </c>
      <c r="D74" s="39">
        <f t="shared" si="3"/>
        <v>146.50188235294118</v>
      </c>
      <c r="E74" s="55">
        <v>0</v>
      </c>
      <c r="F74" s="27">
        <f t="shared" si="6"/>
        <v>0</v>
      </c>
    </row>
    <row r="75" spans="1:6" x14ac:dyDescent="0.25">
      <c r="A75" s="6" t="s">
        <v>63</v>
      </c>
      <c r="B75" s="39">
        <v>13262.6</v>
      </c>
      <c r="C75" s="39">
        <v>11800</v>
      </c>
      <c r="D75" s="39">
        <f t="shared" si="3"/>
        <v>112.39491525423728</v>
      </c>
      <c r="E75" s="55">
        <v>0</v>
      </c>
      <c r="F75" s="27">
        <f t="shared" si="6"/>
        <v>0</v>
      </c>
    </row>
    <row r="76" spans="1:6" x14ac:dyDescent="0.25">
      <c r="A76" s="6" t="s">
        <v>64</v>
      </c>
      <c r="B76" s="39">
        <v>3681.41</v>
      </c>
      <c r="C76" s="39">
        <v>3000</v>
      </c>
      <c r="D76" s="39">
        <f t="shared" si="3"/>
        <v>122.71366666666665</v>
      </c>
      <c r="E76" s="55">
        <v>0</v>
      </c>
      <c r="F76" s="27">
        <f t="shared" si="6"/>
        <v>0</v>
      </c>
    </row>
    <row r="77" spans="1:6" ht="14.25" customHeight="1" x14ac:dyDescent="0.25">
      <c r="A77" s="25" t="s">
        <v>65</v>
      </c>
      <c r="B77" s="39">
        <v>2547.0100000000002</v>
      </c>
      <c r="C77" s="39">
        <v>3100</v>
      </c>
      <c r="D77" s="39">
        <f t="shared" si="3"/>
        <v>82.161612903225816</v>
      </c>
      <c r="E77" s="55">
        <v>0</v>
      </c>
      <c r="F77" s="27">
        <f t="shared" si="6"/>
        <v>0</v>
      </c>
    </row>
    <row r="78" spans="1:6" hidden="1" x14ac:dyDescent="0.25">
      <c r="A78" s="3" t="s">
        <v>66</v>
      </c>
      <c r="B78" s="40">
        <f>SUM(B73:B77)</f>
        <v>37043.68</v>
      </c>
      <c r="C78" s="40">
        <f>SUM(C73:C77)</f>
        <v>31500</v>
      </c>
      <c r="D78" s="39">
        <f t="shared" si="3"/>
        <v>117.59898412698413</v>
      </c>
      <c r="E78" s="56">
        <f>SUM(E73:E77)</f>
        <v>0</v>
      </c>
      <c r="F78" s="27">
        <f t="shared" si="6"/>
        <v>0</v>
      </c>
    </row>
    <row r="79" spans="1:6" hidden="1" x14ac:dyDescent="0.25">
      <c r="A79" s="2" t="s">
        <v>67</v>
      </c>
      <c r="B79" s="40">
        <f ca="1">E79+F79+G79+H79+I79+J79+K79+L79+M79+N79+O79+P79+Q79+R79+S79+T79+U79+V79</f>
        <v>0</v>
      </c>
      <c r="C79" s="40">
        <f ca="1">E79+F79+G79+H79+I79+J79+K79+L79+M79+N79+O79+P79+Q79+R79+S79+T79+U79+V79</f>
        <v>0</v>
      </c>
      <c r="D79" s="39">
        <f t="shared" ca="1" si="3"/>
        <v>34.109589041095887</v>
      </c>
      <c r="E79" s="56">
        <f ca="1">F79+G79+H79+I79+J79+K79+L79+M79+N79+O79+P79+Q79+R79+S79+T79+U79+V79+W79</f>
        <v>0</v>
      </c>
      <c r="F79" s="27">
        <f t="shared" ca="1" si="6"/>
        <v>176.59467409815764</v>
      </c>
    </row>
    <row r="80" spans="1:6" hidden="1" x14ac:dyDescent="0.25">
      <c r="A80" s="2" t="s">
        <v>68</v>
      </c>
      <c r="B80" s="48"/>
      <c r="C80" s="48"/>
      <c r="D80" s="39" t="e">
        <f t="shared" si="3"/>
        <v>#DIV/0!</v>
      </c>
      <c r="E80" s="64"/>
      <c r="F80" s="27" t="e">
        <f t="shared" si="6"/>
        <v>#DIV/0!</v>
      </c>
    </row>
    <row r="81" spans="1:6" ht="18" customHeight="1" x14ac:dyDescent="0.25">
      <c r="A81" s="28" t="s">
        <v>66</v>
      </c>
      <c r="B81" s="41">
        <f>SUM(B73:B77)</f>
        <v>37043.68</v>
      </c>
      <c r="C81" s="41">
        <f>SUM(C73:C77)</f>
        <v>31500</v>
      </c>
      <c r="D81" s="39">
        <f t="shared" si="3"/>
        <v>117.59898412698413</v>
      </c>
      <c r="E81" s="57">
        <f>SUM(E73:E77)</f>
        <v>0</v>
      </c>
      <c r="F81" s="29">
        <f t="shared" si="6"/>
        <v>0</v>
      </c>
    </row>
    <row r="82" spans="1:6" x14ac:dyDescent="0.25">
      <c r="A82" s="6" t="s">
        <v>115</v>
      </c>
      <c r="B82" s="39">
        <v>7616.99</v>
      </c>
      <c r="C82" s="39">
        <v>9354</v>
      </c>
      <c r="D82" s="39">
        <f t="shared" si="3"/>
        <v>81.430297199059225</v>
      </c>
      <c r="E82" s="55">
        <v>15780</v>
      </c>
      <c r="F82" s="27">
        <f t="shared" si="6"/>
        <v>207.16844842910388</v>
      </c>
    </row>
    <row r="83" spans="1:6" hidden="1" x14ac:dyDescent="0.25">
      <c r="A83" s="6" t="s">
        <v>70</v>
      </c>
      <c r="B83" s="39">
        <f ca="1">E83+F83+G83+H83+I83+J83+K83+L83+M83+N83+O83+P83+Q83+R83+S83+T83+U83+V83</f>
        <v>0</v>
      </c>
      <c r="C83" s="39">
        <f ca="1">E83+F83+G83+H83+I83+J83+K83+L83+M83+N83+O83+P83+Q83+R83+S83+T83+U83+V83</f>
        <v>0</v>
      </c>
      <c r="D83" s="39">
        <f t="shared" ref="D83:D137" ca="1" si="7">B83/C83*100</f>
        <v>34.109589041095887</v>
      </c>
      <c r="E83" s="55">
        <f ca="1">F83+G83+H83+I83+J83+K83+L83+M83+N83+O83+P83+Q83+R83+S83+T83+U83+V83+W83</f>
        <v>0</v>
      </c>
      <c r="F83" s="27">
        <f t="shared" ca="1" si="6"/>
        <v>176.59467409815764</v>
      </c>
    </row>
    <row r="84" spans="1:6" ht="24" x14ac:dyDescent="0.25">
      <c r="A84" s="69" t="s">
        <v>129</v>
      </c>
      <c r="B84" s="39">
        <v>15640.61</v>
      </c>
      <c r="C84" s="39">
        <v>16176</v>
      </c>
      <c r="D84" s="39">
        <f t="shared" si="7"/>
        <v>96.690220079129574</v>
      </c>
      <c r="E84" s="55">
        <v>12000</v>
      </c>
      <c r="F84" s="27">
        <f t="shared" si="6"/>
        <v>76.723350304112188</v>
      </c>
    </row>
    <row r="85" spans="1:6" x14ac:dyDescent="0.25">
      <c r="A85" s="6" t="s">
        <v>124</v>
      </c>
      <c r="B85" s="39">
        <v>1747.31</v>
      </c>
      <c r="C85" s="39">
        <v>2000</v>
      </c>
      <c r="D85" s="39">
        <f t="shared" si="7"/>
        <v>87.365499999999997</v>
      </c>
      <c r="E85" s="55">
        <v>0</v>
      </c>
      <c r="F85" s="27"/>
    </row>
    <row r="86" spans="1:6" x14ac:dyDescent="0.25">
      <c r="A86" s="6" t="s">
        <v>72</v>
      </c>
      <c r="B86" s="39">
        <v>978.3</v>
      </c>
      <c r="C86" s="39">
        <v>300</v>
      </c>
      <c r="D86" s="39">
        <f t="shared" si="7"/>
        <v>326.09999999999997</v>
      </c>
      <c r="E86" s="55">
        <v>600</v>
      </c>
      <c r="F86" s="27">
        <f t="shared" si="6"/>
        <v>61.330880098129413</v>
      </c>
    </row>
    <row r="87" spans="1:6" x14ac:dyDescent="0.25">
      <c r="A87" s="6" t="s">
        <v>73</v>
      </c>
      <c r="B87" s="39">
        <v>907.09</v>
      </c>
      <c r="C87" s="39">
        <v>0</v>
      </c>
      <c r="D87" s="39">
        <v>0</v>
      </c>
      <c r="E87" s="55">
        <v>0</v>
      </c>
      <c r="F87" s="27">
        <f t="shared" si="6"/>
        <v>0</v>
      </c>
    </row>
    <row r="88" spans="1:6" ht="24" x14ac:dyDescent="0.25">
      <c r="A88" s="69" t="s">
        <v>74</v>
      </c>
      <c r="B88" s="39">
        <v>1302.45</v>
      </c>
      <c r="C88" s="39">
        <v>1500</v>
      </c>
      <c r="D88" s="39">
        <f t="shared" si="7"/>
        <v>86.830000000000013</v>
      </c>
      <c r="E88" s="55">
        <v>1500</v>
      </c>
      <c r="F88" s="27">
        <f t="shared" si="6"/>
        <v>115.16756881262236</v>
      </c>
    </row>
    <row r="89" spans="1:6" x14ac:dyDescent="0.25">
      <c r="A89" s="6" t="s">
        <v>75</v>
      </c>
      <c r="B89" s="39">
        <v>878.01</v>
      </c>
      <c r="C89" s="39">
        <v>450</v>
      </c>
      <c r="D89" s="39">
        <f t="shared" si="7"/>
        <v>195.11333333333334</v>
      </c>
      <c r="E89" s="55">
        <v>1500</v>
      </c>
      <c r="F89" s="27">
        <f t="shared" si="6"/>
        <v>170.84087880548057</v>
      </c>
    </row>
    <row r="90" spans="1:6" x14ac:dyDescent="0.25">
      <c r="A90" s="6" t="s">
        <v>76</v>
      </c>
      <c r="B90" s="39">
        <v>50</v>
      </c>
      <c r="C90" s="39">
        <v>50</v>
      </c>
      <c r="D90" s="39">
        <f t="shared" si="7"/>
        <v>100</v>
      </c>
      <c r="E90" s="55">
        <v>50</v>
      </c>
      <c r="F90" s="27">
        <f t="shared" si="6"/>
        <v>100</v>
      </c>
    </row>
    <row r="91" spans="1:6" hidden="1" x14ac:dyDescent="0.25">
      <c r="A91" s="6" t="s">
        <v>63</v>
      </c>
      <c r="B91" s="39">
        <f ca="1">E91+F91+G91+H91+I91+J91+K91+L91+M91+N91+O91+P91+Q91+R91+S91+T91+U91+V91</f>
        <v>0</v>
      </c>
      <c r="C91" s="39">
        <f ca="1">E91+F91+G91+H91+I91+J91+K91+L91+M91+N91+O91+P91+Q91+R91+S91+T91+U91+V91</f>
        <v>0</v>
      </c>
      <c r="D91" s="39">
        <f t="shared" ca="1" si="7"/>
        <v>34.109589041095887</v>
      </c>
      <c r="E91" s="55">
        <f t="shared" ref="E91:E113" ca="1" si="8">F91+G91+H91+I91+J91+K91+L91+M91+N91+O91+P91+Q91+R91+S91+T91+U91+V91+W91</f>
        <v>0</v>
      </c>
      <c r="F91" s="27">
        <f t="shared" ca="1" si="6"/>
        <v>176.59467409815764</v>
      </c>
    </row>
    <row r="92" spans="1:6" hidden="1" x14ac:dyDescent="0.25">
      <c r="A92" s="6" t="s">
        <v>64</v>
      </c>
      <c r="B92" s="39">
        <f ca="1">E92+F92+G92+H92+I92+J92+K92+L92+M92+N92+O92+P92+Q92+R92+S92+T92+U92+V92</f>
        <v>0</v>
      </c>
      <c r="C92" s="39">
        <f ca="1">E92+F92+G92+H92+I92+J92+K92+L92+M92+N92+O92+P92+Q92+R92+S92+T92+U92+V92</f>
        <v>0</v>
      </c>
      <c r="D92" s="39">
        <f t="shared" ca="1" si="7"/>
        <v>34.109589041095887</v>
      </c>
      <c r="E92" s="55">
        <f t="shared" ca="1" si="8"/>
        <v>0</v>
      </c>
      <c r="F92" s="27">
        <f t="shared" ca="1" si="6"/>
        <v>176.59467409815764</v>
      </c>
    </row>
    <row r="93" spans="1:6" hidden="1" x14ac:dyDescent="0.25">
      <c r="A93" s="6" t="s">
        <v>77</v>
      </c>
      <c r="B93" s="39">
        <f ca="1">E93+F93+G93+H93+I93+J93+K93+L93+M93+N93+O93+P93+Q93+R93+S93+T93+U93+V93</f>
        <v>0</v>
      </c>
      <c r="C93" s="39">
        <f ca="1">E93+F93+G93+H93+I93+J93+K93+L93+M93+N93+O93+P93+Q93+R93+S93+T93+U93+V93</f>
        <v>0</v>
      </c>
      <c r="D93" s="39">
        <f t="shared" ca="1" si="7"/>
        <v>34.109589041095887</v>
      </c>
      <c r="E93" s="55">
        <f t="shared" ca="1" si="8"/>
        <v>0</v>
      </c>
      <c r="F93" s="27">
        <f t="shared" ca="1" si="6"/>
        <v>176.59467409815764</v>
      </c>
    </row>
    <row r="94" spans="1:6" hidden="1" x14ac:dyDescent="0.25">
      <c r="A94" s="6" t="s">
        <v>78</v>
      </c>
      <c r="B94" s="39">
        <f ca="1">E94+F94+G94+H94+I94+J94+K94+L94+M94+N94+O94+P94+Q94+R94+S94+T94+U94+V94</f>
        <v>0</v>
      </c>
      <c r="C94" s="39">
        <f ca="1">E94+F94+G94+H94+I94+J94+K94+L94+M94+N94+O94+P94+Q94+R94+S94+T94+U94+V94</f>
        <v>0</v>
      </c>
      <c r="D94" s="39">
        <f t="shared" ca="1" si="7"/>
        <v>34.109589041095887</v>
      </c>
      <c r="E94" s="55">
        <f t="shared" ca="1" si="8"/>
        <v>0</v>
      </c>
      <c r="F94" s="27">
        <f t="shared" ca="1" si="6"/>
        <v>176.59467409815764</v>
      </c>
    </row>
    <row r="95" spans="1:6" hidden="1" x14ac:dyDescent="0.25">
      <c r="A95" s="6" t="s">
        <v>79</v>
      </c>
      <c r="B95" s="39">
        <f ca="1">E95+F95+G95+H95+I95+J95+K95+L95+M95+N95+O95+P95+Q95+R95+S95+T95+U95+V95</f>
        <v>0</v>
      </c>
      <c r="C95" s="39">
        <v>1000</v>
      </c>
      <c r="D95" s="39">
        <f t="shared" ca="1" si="7"/>
        <v>34.109589041095887</v>
      </c>
      <c r="E95" s="55">
        <f t="shared" ca="1" si="8"/>
        <v>0</v>
      </c>
      <c r="F95" s="27">
        <f t="shared" ca="1" si="6"/>
        <v>176.59467409815764</v>
      </c>
    </row>
    <row r="96" spans="1:6" x14ac:dyDescent="0.25">
      <c r="A96" s="6" t="s">
        <v>80</v>
      </c>
      <c r="B96" s="39">
        <v>183</v>
      </c>
      <c r="C96" s="39">
        <v>150</v>
      </c>
      <c r="D96" s="39">
        <f t="shared" si="7"/>
        <v>122</v>
      </c>
      <c r="E96" s="55">
        <v>0</v>
      </c>
      <c r="F96" s="27">
        <f t="shared" si="6"/>
        <v>0</v>
      </c>
    </row>
    <row r="97" spans="1:6" hidden="1" x14ac:dyDescent="0.25">
      <c r="A97" s="6" t="s">
        <v>81</v>
      </c>
      <c r="B97" s="39">
        <v>0</v>
      </c>
      <c r="C97" s="39">
        <v>1800</v>
      </c>
      <c r="D97" s="39">
        <f t="shared" si="7"/>
        <v>0</v>
      </c>
      <c r="E97" s="55">
        <v>0</v>
      </c>
      <c r="F97" s="27" t="e">
        <f t="shared" si="6"/>
        <v>#DIV/0!</v>
      </c>
    </row>
    <row r="98" spans="1:6" x14ac:dyDescent="0.25">
      <c r="A98" s="6" t="s">
        <v>82</v>
      </c>
      <c r="B98" s="39">
        <v>2125.0700000000002</v>
      </c>
      <c r="C98" s="39">
        <v>1800</v>
      </c>
      <c r="D98" s="39">
        <f t="shared" si="7"/>
        <v>118.05944444444445</v>
      </c>
      <c r="E98" s="55">
        <v>2200</v>
      </c>
      <c r="F98" s="27">
        <f t="shared" si="6"/>
        <v>103.52600149642129</v>
      </c>
    </row>
    <row r="99" spans="1:6" x14ac:dyDescent="0.25">
      <c r="A99" s="6" t="s">
        <v>83</v>
      </c>
      <c r="B99" s="39">
        <v>809.01</v>
      </c>
      <c r="C99" s="39">
        <v>2280</v>
      </c>
      <c r="D99" s="39">
        <f t="shared" si="7"/>
        <v>35.482894736842105</v>
      </c>
      <c r="E99" s="55">
        <v>900</v>
      </c>
      <c r="F99" s="27">
        <f t="shared" si="6"/>
        <v>111.2470797641562</v>
      </c>
    </row>
    <row r="100" spans="1:6" x14ac:dyDescent="0.25">
      <c r="A100" s="6" t="s">
        <v>84</v>
      </c>
      <c r="B100" s="39">
        <v>4801.4399999999996</v>
      </c>
      <c r="C100" s="39">
        <v>2700</v>
      </c>
      <c r="D100" s="39">
        <f t="shared" si="7"/>
        <v>177.83111111111108</v>
      </c>
      <c r="E100" s="55">
        <v>3000</v>
      </c>
      <c r="F100" s="27">
        <f t="shared" si="6"/>
        <v>62.481255623313018</v>
      </c>
    </row>
    <row r="101" spans="1:6" hidden="1" x14ac:dyDescent="0.25">
      <c r="A101" s="6" t="s">
        <v>85</v>
      </c>
      <c r="B101" s="39">
        <f ca="1">E101+F101+G101+H101+I101+J101+K101+L101+M101+N101+O101+P101+Q101+R101+S101+T101+U101+V101</f>
        <v>0</v>
      </c>
      <c r="C101" s="39">
        <v>0</v>
      </c>
      <c r="D101" s="39">
        <f t="shared" ca="1" si="7"/>
        <v>34.109589041095887</v>
      </c>
      <c r="E101" s="55">
        <f t="shared" ca="1" si="8"/>
        <v>0</v>
      </c>
      <c r="F101" s="27">
        <f t="shared" ca="1" si="6"/>
        <v>176.59467409815764</v>
      </c>
    </row>
    <row r="102" spans="1:6" hidden="1" x14ac:dyDescent="0.25">
      <c r="A102" s="2" t="s">
        <v>86</v>
      </c>
      <c r="B102" s="39">
        <v>0</v>
      </c>
      <c r="C102" s="39">
        <v>5050</v>
      </c>
      <c r="D102" s="39">
        <f t="shared" si="7"/>
        <v>0</v>
      </c>
      <c r="E102" s="55">
        <v>0</v>
      </c>
      <c r="F102" s="27" t="e">
        <f t="shared" si="6"/>
        <v>#DIV/0!</v>
      </c>
    </row>
    <row r="103" spans="1:6" x14ac:dyDescent="0.25">
      <c r="A103" s="2" t="s">
        <v>87</v>
      </c>
      <c r="B103" s="39">
        <v>3885.08</v>
      </c>
      <c r="C103" s="39">
        <f>5050-1700</f>
        <v>3350</v>
      </c>
      <c r="D103" s="39">
        <f t="shared" si="7"/>
        <v>115.97253731343284</v>
      </c>
      <c r="E103" s="55">
        <v>3800</v>
      </c>
      <c r="F103" s="27">
        <f t="shared" si="6"/>
        <v>97.810083704840054</v>
      </c>
    </row>
    <row r="104" spans="1:6" x14ac:dyDescent="0.25">
      <c r="A104" s="2" t="s">
        <v>88</v>
      </c>
      <c r="B104" s="39">
        <v>645.52</v>
      </c>
      <c r="C104" s="39">
        <v>280</v>
      </c>
      <c r="D104" s="39">
        <f t="shared" si="7"/>
        <v>230.54285714285712</v>
      </c>
      <c r="E104" s="55">
        <v>650</v>
      </c>
      <c r="F104" s="27">
        <f t="shared" si="6"/>
        <v>100.69401412814476</v>
      </c>
    </row>
    <row r="105" spans="1:6" ht="24" x14ac:dyDescent="0.25">
      <c r="A105" s="25" t="s">
        <v>121</v>
      </c>
      <c r="B105" s="39">
        <v>7587.13</v>
      </c>
      <c r="C105" s="39">
        <v>4300</v>
      </c>
      <c r="D105" s="39">
        <f t="shared" si="7"/>
        <v>176.44488372093022</v>
      </c>
      <c r="E105" s="55">
        <v>8000</v>
      </c>
      <c r="F105" s="27">
        <f t="shared" si="6"/>
        <v>105.44171511493805</v>
      </c>
    </row>
    <row r="106" spans="1:6" x14ac:dyDescent="0.25">
      <c r="A106" s="2" t="s">
        <v>89</v>
      </c>
      <c r="B106" s="39">
        <v>1819</v>
      </c>
      <c r="C106" s="39">
        <v>3750</v>
      </c>
      <c r="D106" s="39">
        <f t="shared" si="7"/>
        <v>48.506666666666668</v>
      </c>
      <c r="E106" s="55">
        <v>2000</v>
      </c>
      <c r="F106" s="27">
        <f t="shared" si="6"/>
        <v>109.95052226498076</v>
      </c>
    </row>
    <row r="107" spans="1:6" hidden="1" x14ac:dyDescent="0.25">
      <c r="A107" s="2" t="s">
        <v>90</v>
      </c>
      <c r="B107" s="39">
        <f ca="1">E107+F107+G107+H107+I107+J107+K107+L107+M107+N107+O107+P107+Q107+R107+S107+T107+U107+V107</f>
        <v>0</v>
      </c>
      <c r="C107" s="39">
        <v>0</v>
      </c>
      <c r="D107" s="39">
        <f t="shared" ca="1" si="7"/>
        <v>34.109589041095887</v>
      </c>
      <c r="E107" s="55">
        <f t="shared" ca="1" si="8"/>
        <v>0</v>
      </c>
      <c r="F107" s="27">
        <f t="shared" ca="1" si="6"/>
        <v>176.59467409815764</v>
      </c>
    </row>
    <row r="108" spans="1:6" hidden="1" x14ac:dyDescent="0.25">
      <c r="A108" s="7" t="s">
        <v>91</v>
      </c>
      <c r="B108" s="39">
        <v>0</v>
      </c>
      <c r="C108" s="39" t="e">
        <f>E108+F108+G108+H108+I108+J108+K108+L108+M108+N108+O108+P108+Q108+R108+S108+T108+U108+V108</f>
        <v>#DIV/0!</v>
      </c>
      <c r="D108" s="39" t="e">
        <f t="shared" si="7"/>
        <v>#DIV/0!</v>
      </c>
      <c r="E108" s="55">
        <v>0</v>
      </c>
      <c r="F108" s="27" t="e">
        <f t="shared" si="6"/>
        <v>#DIV/0!</v>
      </c>
    </row>
    <row r="109" spans="1:6" hidden="1" x14ac:dyDescent="0.25">
      <c r="A109" s="2" t="s">
        <v>81</v>
      </c>
      <c r="B109" s="39">
        <f ca="1">E109+F109+G109+H109+I109+J109+K109+L109+M109+N109+O109+P109+Q109+R109+S109+T109+U109+V109</f>
        <v>0</v>
      </c>
      <c r="C109" s="39">
        <f ca="1">E109+F109+G109+H109+I109+J109+K109+L109+M109+N109+O109+P109+Q109+R109+S109+T109+U109+V109</f>
        <v>0</v>
      </c>
      <c r="D109" s="39">
        <f t="shared" ca="1" si="7"/>
        <v>34.109589041095887</v>
      </c>
      <c r="E109" s="55">
        <f t="shared" ca="1" si="8"/>
        <v>0</v>
      </c>
      <c r="F109" s="27">
        <f t="shared" ca="1" si="6"/>
        <v>176.59467409815764</v>
      </c>
    </row>
    <row r="110" spans="1:6" hidden="1" x14ac:dyDescent="0.25">
      <c r="A110" s="2" t="s">
        <v>92</v>
      </c>
      <c r="B110" s="39">
        <f ca="1">E110+F110+G110+H110+I110+J110+K110+L110+M110+N110+O110+P110+Q110+R110+S110+T110+U110+V110</f>
        <v>0</v>
      </c>
      <c r="C110" s="39">
        <v>0</v>
      </c>
      <c r="D110" s="39">
        <f t="shared" ca="1" si="7"/>
        <v>34.109589041095887</v>
      </c>
      <c r="E110" s="55">
        <f t="shared" ca="1" si="8"/>
        <v>0</v>
      </c>
      <c r="F110" s="27">
        <f t="shared" ca="1" si="6"/>
        <v>176.59467409815764</v>
      </c>
    </row>
    <row r="111" spans="1:6" x14ac:dyDescent="0.25">
      <c r="A111" s="2" t="s">
        <v>93</v>
      </c>
      <c r="B111" s="39">
        <v>820.36</v>
      </c>
      <c r="C111" s="39">
        <v>0</v>
      </c>
      <c r="D111" s="39">
        <v>0</v>
      </c>
      <c r="E111" s="55">
        <v>900</v>
      </c>
      <c r="F111" s="27">
        <f t="shared" si="6"/>
        <v>109.70793310254035</v>
      </c>
    </row>
    <row r="112" spans="1:6" ht="16.5" customHeight="1" x14ac:dyDescent="0.25">
      <c r="A112" s="2" t="s">
        <v>97</v>
      </c>
      <c r="B112" s="39">
        <v>8745.36</v>
      </c>
      <c r="C112" s="39">
        <f>39734.84-4950-2000-10000</f>
        <v>22784.839999999997</v>
      </c>
      <c r="D112" s="39">
        <f t="shared" si="7"/>
        <v>38.38236300979073</v>
      </c>
      <c r="E112" s="55">
        <v>9000</v>
      </c>
      <c r="F112" s="27">
        <f t="shared" ref="F112" si="9">E112/B112*100</f>
        <v>102.91171546968907</v>
      </c>
    </row>
    <row r="113" spans="1:12" ht="13.5" hidden="1" customHeight="1" x14ac:dyDescent="0.25">
      <c r="A113" s="2" t="s">
        <v>89</v>
      </c>
      <c r="B113" s="39">
        <f ca="1">E113+F113+G113+H113+I113+J113+K113+L113+M113+N113+O113+P113+Q113+R113+S113+T113+U113+V113</f>
        <v>0</v>
      </c>
      <c r="C113" s="39">
        <v>550</v>
      </c>
      <c r="D113" s="39">
        <f t="shared" ca="1" si="7"/>
        <v>34.109589041095887</v>
      </c>
      <c r="E113" s="55">
        <f t="shared" ca="1" si="8"/>
        <v>0</v>
      </c>
      <c r="F113" s="27">
        <f t="shared" ca="1" si="6"/>
        <v>176.59467409815764</v>
      </c>
    </row>
    <row r="114" spans="1:12" x14ac:dyDescent="0.25">
      <c r="A114" s="2" t="s">
        <v>122</v>
      </c>
      <c r="B114" s="39">
        <v>3183.76</v>
      </c>
      <c r="C114" s="49">
        <v>3200</v>
      </c>
      <c r="D114" s="39">
        <f t="shared" si="7"/>
        <v>99.492500000000007</v>
      </c>
      <c r="E114" s="55">
        <v>3500</v>
      </c>
      <c r="F114" s="27">
        <f t="shared" si="6"/>
        <v>109.93290951579264</v>
      </c>
    </row>
    <row r="115" spans="1:12" x14ac:dyDescent="0.25">
      <c r="A115" s="2" t="s">
        <v>123</v>
      </c>
      <c r="B115" s="39">
        <v>1731.04</v>
      </c>
      <c r="C115" s="39">
        <v>1750</v>
      </c>
      <c r="D115" s="39">
        <f t="shared" si="7"/>
        <v>98.91657142857143</v>
      </c>
      <c r="E115" s="55">
        <v>2100</v>
      </c>
      <c r="F115" s="27">
        <f t="shared" si="6"/>
        <v>121.31435437655975</v>
      </c>
    </row>
    <row r="116" spans="1:12" x14ac:dyDescent="0.25">
      <c r="A116" s="31" t="s">
        <v>98</v>
      </c>
      <c r="B116" s="46">
        <f>B82+B84+B85+B86+B87+B88+B89+B90+B96+B98+B99+B100+B103+B104+B105+B106+B111+B112+B114+B115</f>
        <v>65456.53</v>
      </c>
      <c r="C116" s="50">
        <v>80524.84</v>
      </c>
      <c r="D116" s="39">
        <f t="shared" si="7"/>
        <v>81.287376665386731</v>
      </c>
      <c r="E116" s="62">
        <f>E82+E84+E86+E87+E88+E89+E90+E96+E98+E99+E100+E103+E104+E105+E106+E111+E112+E114+E115+E85+E19</f>
        <v>68580</v>
      </c>
      <c r="F116" s="29">
        <f t="shared" si="6"/>
        <v>104.77182337652179</v>
      </c>
    </row>
    <row r="117" spans="1:12" x14ac:dyDescent="0.25">
      <c r="A117" s="28" t="s">
        <v>99</v>
      </c>
      <c r="B117" s="43">
        <f>B65+B67+B70+B72+B81+B116</f>
        <v>112167.82</v>
      </c>
      <c r="C117" s="46">
        <v>120372.84</v>
      </c>
      <c r="D117" s="39">
        <f t="shared" si="7"/>
        <v>93.183661696442499</v>
      </c>
      <c r="E117" s="59">
        <f>E65+E67+E70+E72+E81+E116</f>
        <v>85640</v>
      </c>
      <c r="F117" s="29">
        <f t="shared" si="6"/>
        <v>76.349883594064664</v>
      </c>
    </row>
    <row r="118" spans="1:12" x14ac:dyDescent="0.25">
      <c r="A118" s="28" t="s">
        <v>100</v>
      </c>
      <c r="B118" s="43">
        <v>369.97</v>
      </c>
      <c r="C118" s="43">
        <v>227</v>
      </c>
      <c r="D118" s="39">
        <f t="shared" si="7"/>
        <v>162.98237885462555</v>
      </c>
      <c r="E118" s="59">
        <v>400</v>
      </c>
      <c r="F118" s="27">
        <v>0</v>
      </c>
    </row>
    <row r="119" spans="1:12" x14ac:dyDescent="0.25">
      <c r="A119" s="28" t="s">
        <v>101</v>
      </c>
      <c r="B119" s="41">
        <v>29114.84</v>
      </c>
      <c r="C119" s="41">
        <v>22300</v>
      </c>
      <c r="D119" s="39">
        <f t="shared" si="7"/>
        <v>130.55982062780268</v>
      </c>
      <c r="E119" s="57">
        <v>75905.279999999999</v>
      </c>
      <c r="F119" s="29">
        <f t="shared" si="6"/>
        <v>260.70993349096199</v>
      </c>
    </row>
    <row r="120" spans="1:12" x14ac:dyDescent="0.25">
      <c r="A120" s="28" t="s">
        <v>118</v>
      </c>
      <c r="B120" s="41">
        <v>0</v>
      </c>
      <c r="C120" s="41">
        <v>30500</v>
      </c>
      <c r="D120" s="39">
        <f t="shared" si="7"/>
        <v>0</v>
      </c>
      <c r="E120" s="57">
        <v>0</v>
      </c>
      <c r="F120" s="29">
        <v>0</v>
      </c>
    </row>
    <row r="121" spans="1:12" x14ac:dyDescent="0.25">
      <c r="A121" s="6" t="s">
        <v>133</v>
      </c>
      <c r="B121" s="39">
        <v>1380.59</v>
      </c>
      <c r="C121" s="39">
        <v>1500</v>
      </c>
      <c r="D121" s="39">
        <f t="shared" si="7"/>
        <v>92.039333333333332</v>
      </c>
      <c r="E121" s="55">
        <f>1542.72+4814.4+480</f>
        <v>6837.12</v>
      </c>
      <c r="F121" s="27">
        <f t="shared" si="6"/>
        <v>495.2317487451017</v>
      </c>
    </row>
    <row r="122" spans="1:12" ht="24" x14ac:dyDescent="0.25">
      <c r="A122" s="69" t="s">
        <v>137</v>
      </c>
      <c r="B122" s="39">
        <v>1712.08</v>
      </c>
      <c r="C122" s="39">
        <v>2000</v>
      </c>
      <c r="D122" s="39">
        <f t="shared" si="7"/>
        <v>85.603999999999985</v>
      </c>
      <c r="E122" s="55">
        <v>2000</v>
      </c>
      <c r="F122" s="27">
        <f t="shared" si="6"/>
        <v>116.81697116957153</v>
      </c>
    </row>
    <row r="123" spans="1:12" x14ac:dyDescent="0.25">
      <c r="A123" s="6" t="s">
        <v>134</v>
      </c>
      <c r="B123" s="39">
        <f>1700+460</f>
        <v>2160</v>
      </c>
      <c r="C123" s="39">
        <v>1200</v>
      </c>
      <c r="D123" s="39">
        <f t="shared" si="7"/>
        <v>180</v>
      </c>
      <c r="E123" s="55">
        <v>5525</v>
      </c>
      <c r="F123" s="27">
        <f t="shared" si="6"/>
        <v>255.78703703703701</v>
      </c>
    </row>
    <row r="124" spans="1:12" x14ac:dyDescent="0.25">
      <c r="A124" s="28" t="s">
        <v>105</v>
      </c>
      <c r="B124" s="41">
        <f>SUM(B121:B123)</f>
        <v>5252.67</v>
      </c>
      <c r="C124" s="41">
        <v>4700</v>
      </c>
      <c r="D124" s="39">
        <f t="shared" si="7"/>
        <v>111.75893617021278</v>
      </c>
      <c r="E124" s="57">
        <f>SUM(E121:E123)</f>
        <v>14362.119999999999</v>
      </c>
      <c r="F124" s="29">
        <f t="shared" si="6"/>
        <v>273.42513426504996</v>
      </c>
      <c r="L124" s="34"/>
    </row>
    <row r="125" spans="1:12" x14ac:dyDescent="0.25">
      <c r="A125" s="28" t="s">
        <v>106</v>
      </c>
      <c r="B125" s="41">
        <v>4687.4399999999996</v>
      </c>
      <c r="C125" s="41">
        <v>3700</v>
      </c>
      <c r="D125" s="39">
        <f t="shared" si="7"/>
        <v>126.68756756756756</v>
      </c>
      <c r="E125" s="57">
        <v>12220.75</v>
      </c>
      <c r="F125" s="29">
        <f t="shared" si="6"/>
        <v>260.71267045551519</v>
      </c>
    </row>
    <row r="126" spans="1:12" x14ac:dyDescent="0.25">
      <c r="A126" s="28" t="s">
        <v>107</v>
      </c>
      <c r="B126" s="51">
        <f>B119+B124+B125</f>
        <v>39054.950000000004</v>
      </c>
      <c r="C126" s="51">
        <v>61200</v>
      </c>
      <c r="D126" s="39">
        <f t="shared" si="7"/>
        <v>63.815277777777787</v>
      </c>
      <c r="E126" s="65">
        <f>E119+E124+E125+E120</f>
        <v>102488.15</v>
      </c>
      <c r="F126" s="29">
        <f t="shared" si="6"/>
        <v>262.42038461193772</v>
      </c>
    </row>
    <row r="127" spans="1:12" hidden="1" x14ac:dyDescent="0.25">
      <c r="A127" s="32" t="s">
        <v>108</v>
      </c>
      <c r="B127" s="41">
        <f ca="1">E127+F127+G127+H127+I127+J127+K127+L127+M127+N127+O127+P127+Q127+R127+S127+T127+U127</f>
        <v>0</v>
      </c>
      <c r="C127" s="41"/>
      <c r="D127" s="39">
        <f t="shared" ca="1" si="7"/>
        <v>34.109589041095887</v>
      </c>
      <c r="E127" s="57">
        <f ca="1">F127+G127+H127+I127+J127+K127+L127+M127+N127+O127+P127+Q127+R127+S127+T127+U127+V127</f>
        <v>0</v>
      </c>
      <c r="F127" s="29">
        <f t="shared" ca="1" si="6"/>
        <v>176.59467409815764</v>
      </c>
    </row>
    <row r="128" spans="1:12" hidden="1" x14ac:dyDescent="0.25">
      <c r="A128" s="32"/>
      <c r="B128" s="52"/>
      <c r="C128" s="52"/>
      <c r="D128" s="39" t="e">
        <f t="shared" si="7"/>
        <v>#DIV/0!</v>
      </c>
      <c r="E128" s="58"/>
      <c r="F128" s="29" t="e">
        <f t="shared" si="6"/>
        <v>#DIV/0!</v>
      </c>
    </row>
    <row r="129" spans="1:6" hidden="1" x14ac:dyDescent="0.25">
      <c r="A129" s="32"/>
      <c r="B129" s="52"/>
      <c r="C129" s="52"/>
      <c r="D129" s="39" t="e">
        <f t="shared" si="7"/>
        <v>#DIV/0!</v>
      </c>
      <c r="E129" s="58"/>
      <c r="F129" s="29" t="e">
        <f t="shared" si="6"/>
        <v>#DIV/0!</v>
      </c>
    </row>
    <row r="130" spans="1:6" hidden="1" x14ac:dyDescent="0.25">
      <c r="A130" s="32"/>
      <c r="B130" s="52"/>
      <c r="C130" s="52"/>
      <c r="D130" s="39" t="e">
        <f t="shared" si="7"/>
        <v>#DIV/0!</v>
      </c>
      <c r="E130" s="58"/>
      <c r="F130" s="29" t="e">
        <f t="shared" si="6"/>
        <v>#DIV/0!</v>
      </c>
    </row>
    <row r="131" spans="1:6" hidden="1" x14ac:dyDescent="0.25">
      <c r="A131" s="32"/>
      <c r="B131" s="52"/>
      <c r="C131" s="52"/>
      <c r="D131" s="39" t="e">
        <f t="shared" si="7"/>
        <v>#DIV/0!</v>
      </c>
      <c r="E131" s="58"/>
      <c r="F131" s="29" t="e">
        <f t="shared" si="6"/>
        <v>#DIV/0!</v>
      </c>
    </row>
    <row r="132" spans="1:6" hidden="1" x14ac:dyDescent="0.25">
      <c r="A132" s="32"/>
      <c r="B132" s="52"/>
      <c r="C132" s="52"/>
      <c r="D132" s="39" t="e">
        <f t="shared" si="7"/>
        <v>#DIV/0!</v>
      </c>
      <c r="E132" s="58"/>
      <c r="F132" s="29" t="e">
        <f t="shared" si="6"/>
        <v>#DIV/0!</v>
      </c>
    </row>
    <row r="133" spans="1:6" hidden="1" x14ac:dyDescent="0.25">
      <c r="A133" s="32"/>
      <c r="B133" s="52"/>
      <c r="C133" s="52"/>
      <c r="D133" s="39" t="e">
        <f t="shared" si="7"/>
        <v>#DIV/0!</v>
      </c>
      <c r="E133" s="58"/>
      <c r="F133" s="29" t="e">
        <f t="shared" si="6"/>
        <v>#DIV/0!</v>
      </c>
    </row>
    <row r="134" spans="1:6" hidden="1" x14ac:dyDescent="0.25">
      <c r="A134" s="32"/>
      <c r="B134" s="52"/>
      <c r="C134" s="52"/>
      <c r="D134" s="39" t="e">
        <f t="shared" si="7"/>
        <v>#DIV/0!</v>
      </c>
      <c r="E134" s="58"/>
      <c r="F134" s="29" t="e">
        <f t="shared" ref="F134:F137" si="10">E134/B134*100</f>
        <v>#DIV/0!</v>
      </c>
    </row>
    <row r="135" spans="1:6" x14ac:dyDescent="0.25">
      <c r="A135" s="28" t="s">
        <v>109</v>
      </c>
      <c r="B135" s="41">
        <v>27</v>
      </c>
      <c r="C135" s="41">
        <v>0</v>
      </c>
      <c r="D135" s="39" t="e">
        <f t="shared" si="7"/>
        <v>#DIV/0!</v>
      </c>
      <c r="E135" s="57">
        <f ca="1">F135+G135+H135+I135+J135+K135+L135+M135+N135+O135+P135+Q135+R135+S135+T135+U135+V135</f>
        <v>0</v>
      </c>
      <c r="F135" s="29">
        <f t="shared" ca="1" si="10"/>
        <v>176.59467409815764</v>
      </c>
    </row>
    <row r="136" spans="1:6" x14ac:dyDescent="0.25">
      <c r="A136" s="28" t="s">
        <v>125</v>
      </c>
      <c r="B136" s="52">
        <f>B62+B117+B118+B126+B135+B20+B19</f>
        <v>189153.17</v>
      </c>
      <c r="C136" s="52">
        <v>215199.84</v>
      </c>
      <c r="D136" s="39">
        <f t="shared" si="7"/>
        <v>87.896519811538894</v>
      </c>
      <c r="E136" s="59">
        <f>E19+E20+E62+E117+E118+E126</f>
        <v>219128.15</v>
      </c>
      <c r="F136" s="29">
        <f t="shared" si="10"/>
        <v>115.84693505268771</v>
      </c>
    </row>
    <row r="137" spans="1:6" ht="24" x14ac:dyDescent="0.25">
      <c r="A137" s="68" t="s">
        <v>126</v>
      </c>
      <c r="B137" s="46">
        <f>B16-B136</f>
        <v>147.55999999996857</v>
      </c>
      <c r="C137" s="46">
        <v>11850.16</v>
      </c>
      <c r="D137" s="39">
        <f t="shared" si="7"/>
        <v>1.2452152544773114</v>
      </c>
      <c r="E137" s="62">
        <f>E16-E136-E20</f>
        <v>10871.850000000006</v>
      </c>
      <c r="F137" s="29">
        <f t="shared" si="10"/>
        <v>7367.7487123897554</v>
      </c>
    </row>
    <row r="139" spans="1:6" x14ac:dyDescent="0.25">
      <c r="A139" s="36" t="s">
        <v>138</v>
      </c>
    </row>
    <row r="140" spans="1:6" x14ac:dyDescent="0.25">
      <c r="A140" s="36" t="s">
        <v>139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4"/>
  <sheetViews>
    <sheetView topLeftCell="A95" workbookViewId="0">
      <selection activeCell="A124" sqref="A124:XFD132"/>
    </sheetView>
  </sheetViews>
  <sheetFormatPr defaultRowHeight="15" x14ac:dyDescent="0.25"/>
  <cols>
    <col min="2" max="2" width="31.140625" customWidth="1"/>
    <col min="3" max="3" width="14.42578125" customWidth="1"/>
    <col min="4" max="4" width="12.85546875" customWidth="1"/>
    <col min="5" max="5" width="14.7109375" customWidth="1"/>
  </cols>
  <sheetData>
    <row r="1" spans="1:5" ht="25.5" x14ac:dyDescent="0.25">
      <c r="A1" s="14" t="s">
        <v>0</v>
      </c>
      <c r="B1" s="15" t="s">
        <v>116</v>
      </c>
      <c r="C1" s="23" t="s">
        <v>113</v>
      </c>
      <c r="D1" s="24" t="s">
        <v>112</v>
      </c>
      <c r="E1" s="24" t="s">
        <v>114</v>
      </c>
    </row>
    <row r="2" spans="1:5" x14ac:dyDescent="0.25">
      <c r="A2" s="9" t="s">
        <v>0</v>
      </c>
      <c r="B2" s="1" t="s">
        <v>1</v>
      </c>
      <c r="C2" s="1"/>
      <c r="D2" s="17"/>
      <c r="E2" s="17"/>
    </row>
    <row r="3" spans="1:5" x14ac:dyDescent="0.25">
      <c r="A3" s="10">
        <v>7600</v>
      </c>
      <c r="B3" s="2" t="s">
        <v>2</v>
      </c>
      <c r="C3" s="18">
        <f>4128.57+5.19</f>
        <v>4133.7599999999993</v>
      </c>
      <c r="D3" s="18">
        <v>4000</v>
      </c>
      <c r="E3" s="19">
        <f>C3/D3*100</f>
        <v>103.34399999999999</v>
      </c>
    </row>
    <row r="4" spans="1:5" x14ac:dyDescent="0.25">
      <c r="A4" s="10">
        <v>7601</v>
      </c>
      <c r="B4" s="2" t="s">
        <v>3</v>
      </c>
      <c r="C4" s="18">
        <v>65020</v>
      </c>
      <c r="D4" s="18">
        <v>65000</v>
      </c>
      <c r="E4" s="19">
        <f>C4/D4*100</f>
        <v>100.03076923076924</v>
      </c>
    </row>
    <row r="5" spans="1:5" x14ac:dyDescent="0.25">
      <c r="A5" s="10">
        <v>7602</v>
      </c>
      <c r="B5" s="2" t="s">
        <v>4</v>
      </c>
      <c r="C5" s="18">
        <f>44400+10109.01</f>
        <v>54509.01</v>
      </c>
      <c r="D5" s="18">
        <v>96900</v>
      </c>
      <c r="E5" s="19">
        <f t="shared" ref="E5:E68" si="0">C5/D5*100</f>
        <v>56.252848297213617</v>
      </c>
    </row>
    <row r="6" spans="1:5" x14ac:dyDescent="0.25">
      <c r="A6" s="10">
        <v>7603</v>
      </c>
      <c r="B6" s="2" t="s">
        <v>5</v>
      </c>
      <c r="C6" s="18">
        <f>6470+6600.67+574+1013.2</f>
        <v>14657.87</v>
      </c>
      <c r="D6" s="18">
        <v>1500</v>
      </c>
      <c r="E6" s="19">
        <f t="shared" si="0"/>
        <v>977.19133333333343</v>
      </c>
    </row>
    <row r="7" spans="1:5" x14ac:dyDescent="0.25">
      <c r="A7" s="10">
        <v>7604</v>
      </c>
      <c r="B7" s="2" t="s">
        <v>6</v>
      </c>
      <c r="C7" s="18">
        <v>200</v>
      </c>
      <c r="D7" s="18">
        <v>500</v>
      </c>
      <c r="E7" s="19">
        <f t="shared" si="0"/>
        <v>40</v>
      </c>
    </row>
    <row r="8" spans="1:5" x14ac:dyDescent="0.25">
      <c r="A8" s="10">
        <v>7605</v>
      </c>
      <c r="B8" s="2" t="s">
        <v>7</v>
      </c>
      <c r="C8" s="18">
        <v>24810.09</v>
      </c>
      <c r="D8" s="18">
        <v>25000</v>
      </c>
      <c r="E8" s="19">
        <f t="shared" si="0"/>
        <v>99.24036000000001</v>
      </c>
    </row>
    <row r="9" spans="1:5" x14ac:dyDescent="0.25">
      <c r="A9" s="10">
        <v>7606</v>
      </c>
      <c r="B9" s="2" t="s">
        <v>8</v>
      </c>
      <c r="C9" s="18">
        <v>1130.4000000000001</v>
      </c>
      <c r="D9" s="18">
        <v>1500</v>
      </c>
      <c r="E9" s="19">
        <f t="shared" si="0"/>
        <v>75.36</v>
      </c>
    </row>
    <row r="10" spans="1:5" x14ac:dyDescent="0.25">
      <c r="A10" s="10">
        <v>7607</v>
      </c>
      <c r="B10" s="2" t="s">
        <v>9</v>
      </c>
      <c r="C10" s="18">
        <v>0</v>
      </c>
      <c r="D10" s="18">
        <v>0</v>
      </c>
      <c r="E10" s="19" t="e">
        <f t="shared" si="0"/>
        <v>#DIV/0!</v>
      </c>
    </row>
    <row r="11" spans="1:5" x14ac:dyDescent="0.25">
      <c r="A11" s="11">
        <v>76</v>
      </c>
      <c r="B11" s="3" t="s">
        <v>10</v>
      </c>
      <c r="C11" s="18">
        <f>SUM(C3:C9)</f>
        <v>164461.12999999998</v>
      </c>
      <c r="D11" s="18">
        <v>194400</v>
      </c>
      <c r="E11" s="19">
        <f t="shared" si="0"/>
        <v>84.59934670781891</v>
      </c>
    </row>
    <row r="12" spans="1:5" x14ac:dyDescent="0.25">
      <c r="A12" s="11">
        <v>78</v>
      </c>
      <c r="B12" s="3" t="s">
        <v>11</v>
      </c>
      <c r="C12" s="26">
        <v>5.19</v>
      </c>
      <c r="D12" s="20">
        <v>0</v>
      </c>
      <c r="E12" s="19" t="e">
        <f t="shared" si="0"/>
        <v>#DIV/0!</v>
      </c>
    </row>
    <row r="13" spans="1:5" x14ac:dyDescent="0.25">
      <c r="A13" s="11">
        <v>7</v>
      </c>
      <c r="B13" s="3" t="s">
        <v>12</v>
      </c>
      <c r="C13" s="21">
        <v>164461.13</v>
      </c>
      <c r="D13" s="21">
        <f t="shared" ref="D13" si="1">D11+D12</f>
        <v>194400</v>
      </c>
      <c r="E13" s="19">
        <f t="shared" si="0"/>
        <v>84.599346707818938</v>
      </c>
    </row>
    <row r="14" spans="1:5" hidden="1" x14ac:dyDescent="0.25">
      <c r="A14" s="11">
        <v>702</v>
      </c>
      <c r="B14" s="3" t="s">
        <v>13</v>
      </c>
      <c r="C14" s="26">
        <v>0</v>
      </c>
      <c r="D14" s="26">
        <v>0</v>
      </c>
      <c r="E14" s="19" t="e">
        <f t="shared" si="0"/>
        <v>#DIV/0!</v>
      </c>
    </row>
    <row r="15" spans="1:5" hidden="1" x14ac:dyDescent="0.25">
      <c r="A15" s="10">
        <v>7400</v>
      </c>
      <c r="B15" s="2" t="s">
        <v>14</v>
      </c>
      <c r="C15" s="18">
        <v>2.41</v>
      </c>
      <c r="D15" s="18">
        <v>0</v>
      </c>
      <c r="E15" s="19" t="e">
        <f>C15/D15*100</f>
        <v>#DIV/0!</v>
      </c>
    </row>
    <row r="16" spans="1:5" hidden="1" x14ac:dyDescent="0.25">
      <c r="A16" s="11">
        <v>74</v>
      </c>
      <c r="B16" s="3" t="s">
        <v>15</v>
      </c>
      <c r="C16" s="18">
        <v>0</v>
      </c>
      <c r="D16" s="18">
        <v>0</v>
      </c>
      <c r="E16" s="19" t="e">
        <f t="shared" si="0"/>
        <v>#DIV/0!</v>
      </c>
    </row>
    <row r="17" spans="1:5" x14ac:dyDescent="0.25">
      <c r="A17" s="10">
        <v>702</v>
      </c>
      <c r="B17" s="2" t="s">
        <v>16</v>
      </c>
      <c r="C17" s="18">
        <v>15495.41</v>
      </c>
      <c r="D17" s="18">
        <v>15500</v>
      </c>
      <c r="E17" s="19">
        <f t="shared" si="0"/>
        <v>99.970387096774189</v>
      </c>
    </row>
    <row r="18" spans="1:5" x14ac:dyDescent="0.25">
      <c r="A18" s="10">
        <v>4001</v>
      </c>
      <c r="B18" s="2" t="s">
        <v>17</v>
      </c>
      <c r="C18" s="18">
        <v>8527.7999999999993</v>
      </c>
      <c r="D18" s="18">
        <v>8000</v>
      </c>
      <c r="E18" s="19">
        <f t="shared" si="0"/>
        <v>106.5975</v>
      </c>
    </row>
    <row r="19" spans="1:5" hidden="1" x14ac:dyDescent="0.25">
      <c r="A19" s="10"/>
      <c r="B19" s="2"/>
      <c r="C19" s="22"/>
      <c r="D19" s="22"/>
      <c r="E19" s="19" t="e">
        <f t="shared" si="0"/>
        <v>#DIV/0!</v>
      </c>
    </row>
    <row r="20" spans="1:5" hidden="1" x14ac:dyDescent="0.25">
      <c r="A20" s="10"/>
      <c r="B20" s="2"/>
      <c r="C20" s="22"/>
      <c r="D20" s="22"/>
      <c r="E20" s="19" t="e">
        <f t="shared" si="0"/>
        <v>#DIV/0!</v>
      </c>
    </row>
    <row r="21" spans="1:5" hidden="1" x14ac:dyDescent="0.25">
      <c r="A21" s="10"/>
      <c r="B21" s="2"/>
      <c r="C21" s="22"/>
      <c r="D21" s="22"/>
      <c r="E21" s="19" t="e">
        <f t="shared" si="0"/>
        <v>#DIV/0!</v>
      </c>
    </row>
    <row r="22" spans="1:5" hidden="1" x14ac:dyDescent="0.25">
      <c r="A22" s="10"/>
      <c r="B22" s="2"/>
      <c r="C22" s="22"/>
      <c r="D22" s="22"/>
      <c r="E22" s="19" t="e">
        <f t="shared" si="0"/>
        <v>#DIV/0!</v>
      </c>
    </row>
    <row r="23" spans="1:5" hidden="1" x14ac:dyDescent="0.25">
      <c r="A23" s="10"/>
      <c r="B23" s="2"/>
      <c r="C23" s="22"/>
      <c r="D23" s="22"/>
      <c r="E23" s="19" t="e">
        <f t="shared" si="0"/>
        <v>#DIV/0!</v>
      </c>
    </row>
    <row r="24" spans="1:5" hidden="1" x14ac:dyDescent="0.25">
      <c r="A24" s="10"/>
      <c r="B24" s="2" t="s">
        <v>18</v>
      </c>
      <c r="C24" s="22">
        <v>0</v>
      </c>
      <c r="D24" s="22">
        <v>0</v>
      </c>
      <c r="E24" s="19" t="e">
        <f t="shared" si="0"/>
        <v>#DIV/0!</v>
      </c>
    </row>
    <row r="25" spans="1:5" hidden="1" x14ac:dyDescent="0.25">
      <c r="A25" s="10"/>
      <c r="B25" s="2" t="s">
        <v>19</v>
      </c>
      <c r="C25" s="22">
        <v>0</v>
      </c>
      <c r="D25" s="22">
        <v>0</v>
      </c>
      <c r="E25" s="19" t="e">
        <f t="shared" si="0"/>
        <v>#DIV/0!</v>
      </c>
    </row>
    <row r="26" spans="1:5" hidden="1" x14ac:dyDescent="0.25">
      <c r="A26" s="10"/>
      <c r="B26" s="2" t="s">
        <v>20</v>
      </c>
      <c r="C26" s="22">
        <v>0</v>
      </c>
      <c r="D26" s="22">
        <v>0</v>
      </c>
      <c r="E26" s="19" t="e">
        <f t="shared" si="0"/>
        <v>#DIV/0!</v>
      </c>
    </row>
    <row r="27" spans="1:5" hidden="1" x14ac:dyDescent="0.25">
      <c r="A27" s="10"/>
      <c r="B27" s="2" t="s">
        <v>21</v>
      </c>
      <c r="C27" s="22">
        <v>0</v>
      </c>
      <c r="D27" s="22">
        <v>0</v>
      </c>
      <c r="E27" s="19" t="e">
        <f t="shared" si="0"/>
        <v>#DIV/0!</v>
      </c>
    </row>
    <row r="28" spans="1:5" hidden="1" x14ac:dyDescent="0.25">
      <c r="A28" s="10"/>
      <c r="B28" s="2" t="s">
        <v>22</v>
      </c>
      <c r="C28" s="22">
        <v>0</v>
      </c>
      <c r="D28" s="22">
        <v>0</v>
      </c>
      <c r="E28" s="19" t="e">
        <f t="shared" si="0"/>
        <v>#DIV/0!</v>
      </c>
    </row>
    <row r="29" spans="1:5" hidden="1" x14ac:dyDescent="0.25">
      <c r="A29" s="10"/>
      <c r="B29" s="2" t="s">
        <v>23</v>
      </c>
      <c r="C29" s="22">
        <v>0</v>
      </c>
      <c r="D29" s="22">
        <v>0</v>
      </c>
      <c r="E29" s="19" t="e">
        <f t="shared" si="0"/>
        <v>#DIV/0!</v>
      </c>
    </row>
    <row r="30" spans="1:5" hidden="1" x14ac:dyDescent="0.25">
      <c r="A30" s="10"/>
      <c r="B30" s="2" t="s">
        <v>24</v>
      </c>
      <c r="C30" s="22">
        <v>0</v>
      </c>
      <c r="D30" s="22">
        <v>0</v>
      </c>
      <c r="E30" s="19" t="e">
        <f t="shared" si="0"/>
        <v>#DIV/0!</v>
      </c>
    </row>
    <row r="31" spans="1:5" hidden="1" x14ac:dyDescent="0.25">
      <c r="A31" s="10"/>
      <c r="B31" s="2" t="s">
        <v>25</v>
      </c>
      <c r="C31" s="22">
        <v>0</v>
      </c>
      <c r="D31" s="22">
        <v>0</v>
      </c>
      <c r="E31" s="19" t="e">
        <f t="shared" si="0"/>
        <v>#DIV/0!</v>
      </c>
    </row>
    <row r="32" spans="1:5" hidden="1" x14ac:dyDescent="0.25">
      <c r="A32" s="10"/>
      <c r="B32" s="2" t="s">
        <v>26</v>
      </c>
      <c r="C32" s="22"/>
      <c r="D32" s="22"/>
      <c r="E32" s="19" t="e">
        <f t="shared" si="0"/>
        <v>#DIV/0!</v>
      </c>
    </row>
    <row r="33" spans="1:5" hidden="1" x14ac:dyDescent="0.25">
      <c r="A33" s="10"/>
      <c r="B33" s="2" t="s">
        <v>27</v>
      </c>
      <c r="C33" s="22"/>
      <c r="D33" s="22"/>
      <c r="E33" s="19" t="e">
        <f t="shared" si="0"/>
        <v>#DIV/0!</v>
      </c>
    </row>
    <row r="34" spans="1:5" hidden="1" x14ac:dyDescent="0.25">
      <c r="A34" s="10"/>
      <c r="B34" s="2" t="s">
        <v>28</v>
      </c>
      <c r="C34" s="22"/>
      <c r="D34" s="22"/>
      <c r="E34" s="19" t="e">
        <f t="shared" si="0"/>
        <v>#DIV/0!</v>
      </c>
    </row>
    <row r="35" spans="1:5" hidden="1" x14ac:dyDescent="0.25">
      <c r="A35" s="10"/>
      <c r="B35" s="2" t="s">
        <v>20</v>
      </c>
      <c r="C35" s="22"/>
      <c r="D35" s="22"/>
      <c r="E35" s="19" t="e">
        <f t="shared" si="0"/>
        <v>#DIV/0!</v>
      </c>
    </row>
    <row r="36" spans="1:5" hidden="1" x14ac:dyDescent="0.25">
      <c r="A36" s="10"/>
      <c r="B36" s="2" t="s">
        <v>29</v>
      </c>
      <c r="C36" s="22"/>
      <c r="D36" s="22"/>
      <c r="E36" s="19" t="e">
        <f t="shared" si="0"/>
        <v>#DIV/0!</v>
      </c>
    </row>
    <row r="37" spans="1:5" hidden="1" x14ac:dyDescent="0.25">
      <c r="A37" s="10"/>
      <c r="B37" s="2" t="s">
        <v>30</v>
      </c>
      <c r="C37" s="22"/>
      <c r="D37" s="22"/>
      <c r="E37" s="19" t="e">
        <f t="shared" si="0"/>
        <v>#DIV/0!</v>
      </c>
    </row>
    <row r="38" spans="1:5" hidden="1" x14ac:dyDescent="0.25">
      <c r="A38" s="10"/>
      <c r="B38" s="2"/>
      <c r="C38" s="22"/>
      <c r="D38" s="22"/>
      <c r="E38" s="19" t="e">
        <f t="shared" si="0"/>
        <v>#DIV/0!</v>
      </c>
    </row>
    <row r="39" spans="1:5" hidden="1" x14ac:dyDescent="0.25">
      <c r="A39" s="10"/>
      <c r="B39" s="2" t="s">
        <v>31</v>
      </c>
      <c r="C39" s="22"/>
      <c r="D39" s="22"/>
      <c r="E39" s="19" t="e">
        <f t="shared" si="0"/>
        <v>#DIV/0!</v>
      </c>
    </row>
    <row r="40" spans="1:5" hidden="1" x14ac:dyDescent="0.25">
      <c r="A40" s="10"/>
      <c r="B40" s="2"/>
      <c r="C40" s="22"/>
      <c r="D40" s="22"/>
      <c r="E40" s="19" t="e">
        <f t="shared" si="0"/>
        <v>#DIV/0!</v>
      </c>
    </row>
    <row r="41" spans="1:5" hidden="1" x14ac:dyDescent="0.25">
      <c r="A41" s="10"/>
      <c r="B41" s="2" t="s">
        <v>32</v>
      </c>
      <c r="C41" s="22"/>
      <c r="D41" s="22"/>
      <c r="E41" s="19" t="e">
        <f t="shared" si="0"/>
        <v>#DIV/0!</v>
      </c>
    </row>
    <row r="42" spans="1:5" hidden="1" x14ac:dyDescent="0.25">
      <c r="A42" s="10"/>
      <c r="B42" s="2" t="s">
        <v>33</v>
      </c>
      <c r="C42" s="22"/>
      <c r="D42" s="22"/>
      <c r="E42" s="19" t="e">
        <f t="shared" si="0"/>
        <v>#DIV/0!</v>
      </c>
    </row>
    <row r="43" spans="1:5" hidden="1" x14ac:dyDescent="0.25">
      <c r="A43" s="10"/>
      <c r="B43" s="2" t="s">
        <v>34</v>
      </c>
      <c r="C43" s="22">
        <v>0</v>
      </c>
      <c r="D43" s="22">
        <v>0</v>
      </c>
      <c r="E43" s="19" t="e">
        <f t="shared" si="0"/>
        <v>#DIV/0!</v>
      </c>
    </row>
    <row r="44" spans="1:5" hidden="1" x14ac:dyDescent="0.25">
      <c r="A44" s="10"/>
      <c r="B44" s="2" t="s">
        <v>35</v>
      </c>
      <c r="C44" s="22">
        <v>0</v>
      </c>
      <c r="D44" s="22">
        <v>0</v>
      </c>
      <c r="E44" s="19" t="e">
        <f t="shared" si="0"/>
        <v>#DIV/0!</v>
      </c>
    </row>
    <row r="45" spans="1:5" hidden="1" x14ac:dyDescent="0.25">
      <c r="A45" s="10"/>
      <c r="B45" s="2" t="s">
        <v>36</v>
      </c>
      <c r="C45" s="22">
        <v>0</v>
      </c>
      <c r="D45" s="22">
        <v>0</v>
      </c>
      <c r="E45" s="19" t="e">
        <f t="shared" si="0"/>
        <v>#DIV/0!</v>
      </c>
    </row>
    <row r="46" spans="1:5" hidden="1" x14ac:dyDescent="0.25">
      <c r="A46" s="10"/>
      <c r="B46" s="2" t="s">
        <v>37</v>
      </c>
      <c r="C46" s="22">
        <v>0</v>
      </c>
      <c r="D46" s="22">
        <v>0</v>
      </c>
      <c r="E46" s="19" t="e">
        <f t="shared" si="0"/>
        <v>#DIV/0!</v>
      </c>
    </row>
    <row r="47" spans="1:5" hidden="1" x14ac:dyDescent="0.25">
      <c r="A47" s="10"/>
      <c r="B47" s="2" t="s">
        <v>38</v>
      </c>
      <c r="C47" s="22">
        <v>0</v>
      </c>
      <c r="D47" s="22">
        <v>0</v>
      </c>
      <c r="E47" s="19" t="e">
        <f t="shared" si="0"/>
        <v>#DIV/0!</v>
      </c>
    </row>
    <row r="48" spans="1:5" hidden="1" x14ac:dyDescent="0.25">
      <c r="A48" s="10"/>
      <c r="B48" s="2" t="s">
        <v>39</v>
      </c>
      <c r="C48" s="22"/>
      <c r="D48" s="22"/>
      <c r="E48" s="19" t="e">
        <f t="shared" si="0"/>
        <v>#DIV/0!</v>
      </c>
    </row>
    <row r="49" spans="1:5" hidden="1" x14ac:dyDescent="0.25">
      <c r="A49" s="10"/>
      <c r="B49" s="2" t="s">
        <v>40</v>
      </c>
      <c r="C49" s="22"/>
      <c r="D49" s="22"/>
      <c r="E49" s="19" t="e">
        <f t="shared" si="0"/>
        <v>#DIV/0!</v>
      </c>
    </row>
    <row r="50" spans="1:5" hidden="1" x14ac:dyDescent="0.25">
      <c r="A50" s="10"/>
      <c r="B50" s="2" t="s">
        <v>41</v>
      </c>
      <c r="C50" s="22"/>
      <c r="D50" s="22"/>
      <c r="E50" s="19" t="e">
        <f t="shared" si="0"/>
        <v>#DIV/0!</v>
      </c>
    </row>
    <row r="51" spans="1:5" x14ac:dyDescent="0.25">
      <c r="A51" s="10">
        <v>4020</v>
      </c>
      <c r="B51" s="2" t="s">
        <v>42</v>
      </c>
      <c r="C51" s="18">
        <v>457.46</v>
      </c>
      <c r="D51" s="18">
        <v>300</v>
      </c>
      <c r="E51" s="19">
        <f t="shared" si="0"/>
        <v>152.48666666666665</v>
      </c>
    </row>
    <row r="52" spans="1:5" x14ac:dyDescent="0.25">
      <c r="A52" s="10">
        <v>4021</v>
      </c>
      <c r="B52" s="2" t="s">
        <v>43</v>
      </c>
      <c r="C52" s="18">
        <v>191.34</v>
      </c>
      <c r="D52" s="18">
        <v>300</v>
      </c>
      <c r="E52" s="19">
        <f t="shared" si="0"/>
        <v>63.78</v>
      </c>
    </row>
    <row r="53" spans="1:5" x14ac:dyDescent="0.25">
      <c r="A53" s="10">
        <v>4040</v>
      </c>
      <c r="B53" s="2" t="s">
        <v>44</v>
      </c>
      <c r="C53" s="18">
        <v>452</v>
      </c>
      <c r="D53" s="18">
        <v>100</v>
      </c>
      <c r="E53" s="19">
        <f t="shared" si="0"/>
        <v>451.99999999999994</v>
      </c>
    </row>
    <row r="54" spans="1:5" x14ac:dyDescent="0.25">
      <c r="A54" s="10">
        <v>4041</v>
      </c>
      <c r="B54" s="2" t="s">
        <v>45</v>
      </c>
      <c r="C54" s="18"/>
      <c r="D54" s="18"/>
      <c r="E54" s="19" t="e">
        <f t="shared" si="0"/>
        <v>#DIV/0!</v>
      </c>
    </row>
    <row r="55" spans="1:5" x14ac:dyDescent="0.25">
      <c r="A55" s="10">
        <v>4060</v>
      </c>
      <c r="B55" s="2" t="s">
        <v>46</v>
      </c>
      <c r="C55" s="18">
        <v>1986.58</v>
      </c>
      <c r="D55" s="18">
        <v>2000</v>
      </c>
      <c r="E55" s="19">
        <f t="shared" si="0"/>
        <v>99.329000000000008</v>
      </c>
    </row>
    <row r="56" spans="1:5" x14ac:dyDescent="0.25">
      <c r="A56" s="10">
        <v>4010</v>
      </c>
      <c r="B56" s="2" t="s">
        <v>47</v>
      </c>
      <c r="C56" s="18">
        <v>1603.08</v>
      </c>
      <c r="D56" s="18">
        <v>1050</v>
      </c>
      <c r="E56" s="19">
        <f t="shared" si="0"/>
        <v>152.67428571428573</v>
      </c>
    </row>
    <row r="57" spans="1:5" x14ac:dyDescent="0.25">
      <c r="A57" s="10">
        <v>4011</v>
      </c>
      <c r="B57" s="2" t="s">
        <v>48</v>
      </c>
      <c r="C57" s="18">
        <v>1866.6</v>
      </c>
      <c r="D57" s="18">
        <v>2250</v>
      </c>
      <c r="E57" s="19">
        <f t="shared" si="0"/>
        <v>82.96</v>
      </c>
    </row>
    <row r="58" spans="1:5" x14ac:dyDescent="0.25">
      <c r="A58" s="10">
        <v>4011</v>
      </c>
      <c r="B58" s="2" t="s">
        <v>49</v>
      </c>
      <c r="C58" s="18">
        <v>1573.98</v>
      </c>
      <c r="D58" s="18">
        <v>1600</v>
      </c>
      <c r="E58" s="19">
        <f t="shared" si="0"/>
        <v>98.373750000000001</v>
      </c>
    </row>
    <row r="59" spans="1:5" x14ac:dyDescent="0.25">
      <c r="A59" s="11">
        <v>40</v>
      </c>
      <c r="B59" s="3" t="s">
        <v>50</v>
      </c>
      <c r="C59" s="5">
        <f t="shared" ref="C59:D59" si="2">SUM(C18:C58)</f>
        <v>16658.84</v>
      </c>
      <c r="D59" s="5">
        <f t="shared" si="2"/>
        <v>15600</v>
      </c>
      <c r="E59" s="19">
        <f t="shared" si="0"/>
        <v>106.78743589743588</v>
      </c>
    </row>
    <row r="60" spans="1:5" x14ac:dyDescent="0.25">
      <c r="A60" s="10">
        <v>4110</v>
      </c>
      <c r="B60" s="2" t="s">
        <v>51</v>
      </c>
      <c r="C60" s="18">
        <v>1807.99</v>
      </c>
      <c r="D60" s="18">
        <v>1700</v>
      </c>
      <c r="E60" s="19">
        <f t="shared" si="0"/>
        <v>106.35235294117646</v>
      </c>
    </row>
    <row r="61" spans="1:5" x14ac:dyDescent="0.25">
      <c r="A61" s="10">
        <v>4111</v>
      </c>
      <c r="B61" s="2" t="s">
        <v>52</v>
      </c>
      <c r="C61" s="18">
        <v>589.16</v>
      </c>
      <c r="D61" s="18">
        <v>600</v>
      </c>
      <c r="E61" s="19">
        <f t="shared" si="0"/>
        <v>98.193333333333328</v>
      </c>
    </row>
    <row r="62" spans="1:5" x14ac:dyDescent="0.25">
      <c r="A62" s="10">
        <v>411</v>
      </c>
      <c r="B62" s="3" t="s">
        <v>53</v>
      </c>
      <c r="C62" s="18">
        <f>C60+C61</f>
        <v>2397.15</v>
      </c>
      <c r="D62" s="18">
        <f>D60+D61</f>
        <v>2300</v>
      </c>
      <c r="E62" s="19">
        <f t="shared" si="0"/>
        <v>104.22391304347826</v>
      </c>
    </row>
    <row r="63" spans="1:5" x14ac:dyDescent="0.25">
      <c r="A63" s="10">
        <v>4120</v>
      </c>
      <c r="B63" s="2" t="s">
        <v>54</v>
      </c>
      <c r="C63" s="18">
        <v>608</v>
      </c>
      <c r="D63" s="18">
        <f ca="1">E63+F63+G63+H63+I63+J63+K63+L63+M63+N63+O63+P63+Q63+R63+S63+T63+U63+V63</f>
        <v>0</v>
      </c>
      <c r="E63" s="19" t="e">
        <f ca="1">C63/D63*100</f>
        <v>#DIV/0!</v>
      </c>
    </row>
    <row r="64" spans="1:5" x14ac:dyDescent="0.25">
      <c r="A64" s="11">
        <v>412</v>
      </c>
      <c r="B64" s="3" t="s">
        <v>55</v>
      </c>
      <c r="C64" s="26">
        <f>C63</f>
        <v>608</v>
      </c>
      <c r="D64" s="20">
        <f ca="1">D63</f>
        <v>0</v>
      </c>
      <c r="E64" s="19" t="e">
        <f ca="1">C64/D64*100</f>
        <v>#DIV/0!</v>
      </c>
    </row>
    <row r="65" spans="1:5" x14ac:dyDescent="0.25">
      <c r="A65" s="10">
        <v>4130</v>
      </c>
      <c r="B65" s="2" t="s">
        <v>56</v>
      </c>
      <c r="C65" s="18">
        <v>3724</v>
      </c>
      <c r="D65" s="18">
        <v>3274</v>
      </c>
      <c r="E65" s="19">
        <f t="shared" si="0"/>
        <v>113.74465485644471</v>
      </c>
    </row>
    <row r="66" spans="1:5" x14ac:dyDescent="0.25">
      <c r="A66" s="10">
        <v>4131</v>
      </c>
      <c r="B66" s="2" t="s">
        <v>57</v>
      </c>
      <c r="C66" s="18">
        <v>585.6</v>
      </c>
      <c r="D66" s="18">
        <v>726</v>
      </c>
      <c r="E66" s="19">
        <f t="shared" si="0"/>
        <v>80.661157024793397</v>
      </c>
    </row>
    <row r="67" spans="1:5" x14ac:dyDescent="0.25">
      <c r="A67" s="11">
        <v>413</v>
      </c>
      <c r="B67" s="3" t="s">
        <v>58</v>
      </c>
      <c r="C67" s="18">
        <f>C65+C66</f>
        <v>4309.6000000000004</v>
      </c>
      <c r="D67" s="18">
        <f>D65+D66</f>
        <v>4000</v>
      </c>
      <c r="E67" s="19">
        <f t="shared" si="0"/>
        <v>107.74000000000001</v>
      </c>
    </row>
    <row r="68" spans="1:5" x14ac:dyDescent="0.25">
      <c r="A68" s="10">
        <v>4150</v>
      </c>
      <c r="B68" s="2" t="s">
        <v>59</v>
      </c>
      <c r="C68" s="18">
        <v>879.32</v>
      </c>
      <c r="D68" s="18">
        <v>1300</v>
      </c>
      <c r="E68" s="19">
        <f t="shared" si="0"/>
        <v>67.64</v>
      </c>
    </row>
    <row r="69" spans="1:5" x14ac:dyDescent="0.25">
      <c r="A69" s="11">
        <v>415</v>
      </c>
      <c r="B69" s="3" t="s">
        <v>60</v>
      </c>
      <c r="C69" s="21">
        <f>C68</f>
        <v>879.32</v>
      </c>
      <c r="D69" s="21">
        <f>D68</f>
        <v>1300</v>
      </c>
      <c r="E69" s="19">
        <f t="shared" ref="E69:E131" si="3">C69/D69*100</f>
        <v>67.64</v>
      </c>
    </row>
    <row r="70" spans="1:5" x14ac:dyDescent="0.25">
      <c r="A70" s="10">
        <v>4160</v>
      </c>
      <c r="B70" s="2" t="s">
        <v>61</v>
      </c>
      <c r="C70" s="18">
        <v>4562.43</v>
      </c>
      <c r="D70" s="18">
        <v>5100</v>
      </c>
      <c r="E70" s="19">
        <f t="shared" si="3"/>
        <v>89.459411764705891</v>
      </c>
    </row>
    <row r="71" spans="1:5" x14ac:dyDescent="0.25">
      <c r="A71" s="10">
        <v>41601</v>
      </c>
      <c r="B71" s="2" t="s">
        <v>62</v>
      </c>
      <c r="C71" s="18">
        <f>5621+1412.5</f>
        <v>7033.5</v>
      </c>
      <c r="D71" s="18">
        <v>6000</v>
      </c>
      <c r="E71" s="19">
        <f t="shared" si="3"/>
        <v>117.22499999999999</v>
      </c>
    </row>
    <row r="72" spans="1:5" x14ac:dyDescent="0.25">
      <c r="A72" s="12">
        <v>41602</v>
      </c>
      <c r="B72" s="6" t="s">
        <v>63</v>
      </c>
      <c r="C72" s="18">
        <f>10393.6+637</f>
        <v>11030.6</v>
      </c>
      <c r="D72" s="18">
        <v>12000</v>
      </c>
      <c r="E72" s="19">
        <f t="shared" si="3"/>
        <v>91.921666666666667</v>
      </c>
    </row>
    <row r="73" spans="1:5" x14ac:dyDescent="0.25">
      <c r="A73" s="12">
        <v>41603</v>
      </c>
      <c r="B73" s="6" t="s">
        <v>64</v>
      </c>
      <c r="C73" s="18">
        <f>2020.5+621.96</f>
        <v>2642.46</v>
      </c>
      <c r="D73" s="18">
        <v>3000</v>
      </c>
      <c r="E73" s="19">
        <f t="shared" si="3"/>
        <v>88.082000000000008</v>
      </c>
    </row>
    <row r="74" spans="1:5" x14ac:dyDescent="0.25">
      <c r="A74" s="10">
        <v>41604</v>
      </c>
      <c r="B74" s="2" t="s">
        <v>65</v>
      </c>
      <c r="C74" s="18">
        <f>3981.86-601.6</f>
        <v>3380.26</v>
      </c>
      <c r="D74" s="18">
        <v>4900</v>
      </c>
      <c r="E74" s="19">
        <f t="shared" si="3"/>
        <v>68.984897959183684</v>
      </c>
    </row>
    <row r="75" spans="1:5" ht="15.75" customHeight="1" x14ac:dyDescent="0.25">
      <c r="A75" s="11">
        <v>416</v>
      </c>
      <c r="B75" s="3" t="s">
        <v>66</v>
      </c>
      <c r="C75" s="18">
        <f>SUM(C70:C74)</f>
        <v>28649.25</v>
      </c>
      <c r="D75" s="18">
        <f>SUM(D70:D74)</f>
        <v>31000</v>
      </c>
      <c r="E75" s="19">
        <f t="shared" si="3"/>
        <v>92.416935483870972</v>
      </c>
    </row>
    <row r="76" spans="1:5" hidden="1" x14ac:dyDescent="0.25">
      <c r="A76" s="10">
        <v>4170</v>
      </c>
      <c r="B76" s="2" t="s">
        <v>67</v>
      </c>
      <c r="C76" s="18">
        <f ca="1">D76+E76+F76+G76+H76+I76+J76+K76+L76+M76+N76+O76+P76+Q76+R76+S76+T76+U76</f>
        <v>0</v>
      </c>
      <c r="D76" s="18">
        <f ca="1">E76+F76+G76+H76+I76+J76+K76+L76+M76+N76+O76+P76+Q76+R76+S76+T76+U76+V76</f>
        <v>0</v>
      </c>
      <c r="E76" s="19">
        <f t="shared" ca="1" si="3"/>
        <v>100.03076923076924</v>
      </c>
    </row>
    <row r="77" spans="1:5" hidden="1" x14ac:dyDescent="0.25">
      <c r="A77" s="10">
        <v>4171</v>
      </c>
      <c r="B77" s="2" t="s">
        <v>68</v>
      </c>
      <c r="C77" s="20"/>
      <c r="D77" s="20"/>
      <c r="E77" s="19" t="e">
        <f t="shared" si="3"/>
        <v>#DIV/0!</v>
      </c>
    </row>
    <row r="78" spans="1:5" hidden="1" x14ac:dyDescent="0.25">
      <c r="A78" s="11">
        <v>417</v>
      </c>
      <c r="B78" s="3" t="s">
        <v>69</v>
      </c>
      <c r="C78" s="18">
        <f ca="1">C76</f>
        <v>0</v>
      </c>
      <c r="D78" s="18">
        <f ca="1">D76</f>
        <v>0</v>
      </c>
      <c r="E78" s="19">
        <f t="shared" ca="1" si="3"/>
        <v>100.03076923076924</v>
      </c>
    </row>
    <row r="79" spans="1:5" x14ac:dyDescent="0.25">
      <c r="A79" s="12">
        <v>4190</v>
      </c>
      <c r="B79" s="6" t="s">
        <v>115</v>
      </c>
      <c r="C79" s="18">
        <v>9354</v>
      </c>
      <c r="D79" s="18">
        <v>11960</v>
      </c>
      <c r="E79" s="19">
        <f t="shared" si="3"/>
        <v>78.210702341137122</v>
      </c>
    </row>
    <row r="80" spans="1:5" hidden="1" x14ac:dyDescent="0.25">
      <c r="A80" s="12">
        <v>41900</v>
      </c>
      <c r="B80" s="6" t="s">
        <v>70</v>
      </c>
      <c r="C80" s="18">
        <f ca="1">D80+E80+F80+G80+H80+I80+J80+K80+L80+M80+N80+O80+P80+Q80+R80+S80+T80+U80</f>
        <v>0</v>
      </c>
      <c r="D80" s="18">
        <f ca="1">E80+F80+G80+H80+I80+J80+K80+L80+M80+N80+O80+P80+Q80+R80+S80+T80+U80+V80</f>
        <v>0</v>
      </c>
      <c r="E80" s="19">
        <f t="shared" ca="1" si="3"/>
        <v>100.03076923076924</v>
      </c>
    </row>
    <row r="81" spans="1:5" x14ac:dyDescent="0.25">
      <c r="A81" s="12">
        <v>4191</v>
      </c>
      <c r="B81" s="6" t="s">
        <v>71</v>
      </c>
      <c r="C81" s="18">
        <v>960</v>
      </c>
      <c r="D81" s="18">
        <v>200</v>
      </c>
      <c r="E81" s="19">
        <f t="shared" si="3"/>
        <v>480</v>
      </c>
    </row>
    <row r="82" spans="1:5" x14ac:dyDescent="0.25">
      <c r="A82" s="12">
        <v>4192</v>
      </c>
      <c r="B82" s="6" t="s">
        <v>72</v>
      </c>
      <c r="C82" s="18">
        <v>520.88</v>
      </c>
      <c r="D82" s="18">
        <v>100</v>
      </c>
      <c r="E82" s="19">
        <f t="shared" si="3"/>
        <v>520.88</v>
      </c>
    </row>
    <row r="83" spans="1:5" x14ac:dyDescent="0.25">
      <c r="A83" s="12">
        <v>4193</v>
      </c>
      <c r="B83" s="6" t="s">
        <v>73</v>
      </c>
      <c r="C83" s="18">
        <v>5671.94</v>
      </c>
      <c r="D83" s="18">
        <v>5000</v>
      </c>
      <c r="E83" s="19">
        <f t="shared" si="3"/>
        <v>113.4388</v>
      </c>
    </row>
    <row r="84" spans="1:5" x14ac:dyDescent="0.25">
      <c r="A84" s="12">
        <v>4194</v>
      </c>
      <c r="B84" s="6" t="s">
        <v>74</v>
      </c>
      <c r="C84" s="18">
        <v>1517.25</v>
      </c>
      <c r="D84" s="18">
        <v>800</v>
      </c>
      <c r="E84" s="19">
        <f t="shared" si="3"/>
        <v>189.65625</v>
      </c>
    </row>
    <row r="85" spans="1:5" x14ac:dyDescent="0.25">
      <c r="A85" s="12">
        <v>4195</v>
      </c>
      <c r="B85" s="6" t="s">
        <v>75</v>
      </c>
      <c r="C85" s="18">
        <v>755</v>
      </c>
      <c r="D85" s="18">
        <v>200</v>
      </c>
      <c r="E85" s="19">
        <f t="shared" si="3"/>
        <v>377.5</v>
      </c>
    </row>
    <row r="86" spans="1:5" x14ac:dyDescent="0.25">
      <c r="A86" s="12">
        <v>4196</v>
      </c>
      <c r="B86" s="6" t="s">
        <v>76</v>
      </c>
      <c r="C86" s="18">
        <v>50</v>
      </c>
      <c r="D86" s="18">
        <v>50</v>
      </c>
      <c r="E86" s="19">
        <f t="shared" si="3"/>
        <v>100</v>
      </c>
    </row>
    <row r="87" spans="1:5" hidden="1" x14ac:dyDescent="0.25">
      <c r="A87" s="12">
        <v>4197</v>
      </c>
      <c r="B87" s="6" t="s">
        <v>63</v>
      </c>
      <c r="C87" s="18">
        <f t="shared" ref="C87:D112" ca="1" si="4">D87+E87+F87+G87+H87+I87+J87+K87+L87+M87+N87+O87+P87+Q87+R87+S87+T87+U87</f>
        <v>0</v>
      </c>
      <c r="D87" s="18">
        <f t="shared" ca="1" si="4"/>
        <v>0</v>
      </c>
      <c r="E87" s="19">
        <f t="shared" ca="1" si="3"/>
        <v>100.03076923076924</v>
      </c>
    </row>
    <row r="88" spans="1:5" hidden="1" x14ac:dyDescent="0.25">
      <c r="A88" s="12">
        <v>41980</v>
      </c>
      <c r="B88" s="6" t="s">
        <v>64</v>
      </c>
      <c r="C88" s="18">
        <f t="shared" ca="1" si="4"/>
        <v>0</v>
      </c>
      <c r="D88" s="18">
        <f t="shared" ca="1" si="4"/>
        <v>0</v>
      </c>
      <c r="E88" s="19">
        <f t="shared" ca="1" si="3"/>
        <v>100.03076923076924</v>
      </c>
    </row>
    <row r="89" spans="1:5" hidden="1" x14ac:dyDescent="0.25">
      <c r="A89" s="12">
        <v>4198</v>
      </c>
      <c r="B89" s="6" t="s">
        <v>77</v>
      </c>
      <c r="C89" s="18">
        <f t="shared" ca="1" si="4"/>
        <v>0</v>
      </c>
      <c r="D89" s="18">
        <f t="shared" ca="1" si="4"/>
        <v>0</v>
      </c>
      <c r="E89" s="19">
        <f t="shared" ca="1" si="3"/>
        <v>100.03076923076924</v>
      </c>
    </row>
    <row r="90" spans="1:5" hidden="1" x14ac:dyDescent="0.25">
      <c r="A90" s="12">
        <v>4199</v>
      </c>
      <c r="B90" s="6" t="s">
        <v>78</v>
      </c>
      <c r="C90" s="18">
        <f t="shared" ca="1" si="4"/>
        <v>0</v>
      </c>
      <c r="D90" s="18">
        <f t="shared" ca="1" si="4"/>
        <v>0</v>
      </c>
      <c r="E90" s="19">
        <f t="shared" ca="1" si="3"/>
        <v>100.03076923076924</v>
      </c>
    </row>
    <row r="91" spans="1:5" hidden="1" x14ac:dyDescent="0.25">
      <c r="A91" s="12">
        <v>41991</v>
      </c>
      <c r="B91" s="6" t="s">
        <v>79</v>
      </c>
      <c r="C91" s="18">
        <f t="shared" ca="1" si="4"/>
        <v>0</v>
      </c>
      <c r="D91" s="18">
        <f t="shared" ca="1" si="4"/>
        <v>0</v>
      </c>
      <c r="E91" s="19">
        <f t="shared" ca="1" si="3"/>
        <v>100.03076923076924</v>
      </c>
    </row>
    <row r="92" spans="1:5" x14ac:dyDescent="0.25">
      <c r="A92" s="12">
        <v>419910</v>
      </c>
      <c r="B92" s="6" t="s">
        <v>80</v>
      </c>
      <c r="C92" s="18">
        <v>200</v>
      </c>
      <c r="D92" s="18">
        <v>200</v>
      </c>
      <c r="E92" s="19">
        <f t="shared" si="3"/>
        <v>100</v>
      </c>
    </row>
    <row r="93" spans="1:5" hidden="1" x14ac:dyDescent="0.25">
      <c r="A93" s="12">
        <v>41992</v>
      </c>
      <c r="B93" s="6" t="s">
        <v>81</v>
      </c>
      <c r="C93" s="18">
        <v>0</v>
      </c>
      <c r="D93" s="18">
        <v>0</v>
      </c>
      <c r="E93" s="19" t="e">
        <f t="shared" si="3"/>
        <v>#DIV/0!</v>
      </c>
    </row>
    <row r="94" spans="1:5" x14ac:dyDescent="0.25">
      <c r="A94" s="12">
        <v>41993</v>
      </c>
      <c r="B94" s="6" t="s">
        <v>82</v>
      </c>
      <c r="C94" s="18">
        <v>2800.43</v>
      </c>
      <c r="D94" s="18">
        <v>1250</v>
      </c>
      <c r="E94" s="19">
        <f t="shared" si="3"/>
        <v>224.03439999999998</v>
      </c>
    </row>
    <row r="95" spans="1:5" x14ac:dyDescent="0.25">
      <c r="A95" s="12">
        <v>41994</v>
      </c>
      <c r="B95" s="6" t="s">
        <v>83</v>
      </c>
      <c r="C95" s="18">
        <v>2280</v>
      </c>
      <c r="D95" s="18">
        <v>2400</v>
      </c>
      <c r="E95" s="19">
        <f t="shared" si="3"/>
        <v>95</v>
      </c>
    </row>
    <row r="96" spans="1:5" x14ac:dyDescent="0.25">
      <c r="A96" s="12">
        <v>41995</v>
      </c>
      <c r="B96" s="6" t="s">
        <v>84</v>
      </c>
      <c r="C96" s="18">
        <v>2661.11</v>
      </c>
      <c r="D96" s="18">
        <v>2700</v>
      </c>
      <c r="E96" s="19">
        <f t="shared" si="3"/>
        <v>98.559629629629626</v>
      </c>
    </row>
    <row r="97" spans="1:5" hidden="1" x14ac:dyDescent="0.25">
      <c r="A97" s="12">
        <v>41996</v>
      </c>
      <c r="B97" s="6" t="s">
        <v>85</v>
      </c>
      <c r="C97" s="18">
        <f t="shared" ca="1" si="4"/>
        <v>0</v>
      </c>
      <c r="D97" s="18">
        <f t="shared" ca="1" si="4"/>
        <v>0</v>
      </c>
      <c r="E97" s="19">
        <f t="shared" ca="1" si="3"/>
        <v>100.03076923076924</v>
      </c>
    </row>
    <row r="98" spans="1:5" x14ac:dyDescent="0.25">
      <c r="A98" s="10">
        <v>41996</v>
      </c>
      <c r="B98" s="2" t="s">
        <v>86</v>
      </c>
      <c r="C98" s="18">
        <v>0</v>
      </c>
      <c r="D98" s="18">
        <v>5000</v>
      </c>
      <c r="E98" s="19">
        <f t="shared" si="3"/>
        <v>0</v>
      </c>
    </row>
    <row r="99" spans="1:5" x14ac:dyDescent="0.25">
      <c r="A99" s="10">
        <v>41996</v>
      </c>
      <c r="B99" s="2" t="s">
        <v>87</v>
      </c>
      <c r="C99" s="18">
        <v>6112.77</v>
      </c>
      <c r="D99" s="18">
        <v>3700</v>
      </c>
      <c r="E99" s="19">
        <f t="shared" si="3"/>
        <v>165.21</v>
      </c>
    </row>
    <row r="100" spans="1:5" x14ac:dyDescent="0.25">
      <c r="A100" s="10">
        <v>41997</v>
      </c>
      <c r="B100" s="2" t="s">
        <v>88</v>
      </c>
      <c r="C100" s="18">
        <v>363.12</v>
      </c>
      <c r="D100" s="18">
        <v>200</v>
      </c>
      <c r="E100" s="19">
        <f t="shared" si="3"/>
        <v>181.56</v>
      </c>
    </row>
    <row r="101" spans="1:5" ht="32.25" customHeight="1" x14ac:dyDescent="0.25">
      <c r="A101" s="10">
        <v>41998</v>
      </c>
      <c r="B101" s="25" t="s">
        <v>117</v>
      </c>
      <c r="C101" s="18">
        <f>305+2376.5+600+658.88+202+175</f>
        <v>4317.38</v>
      </c>
      <c r="D101" s="18">
        <v>4200</v>
      </c>
      <c r="E101" s="19">
        <f t="shared" si="3"/>
        <v>102.79476190476191</v>
      </c>
    </row>
    <row r="102" spans="1:5" x14ac:dyDescent="0.25">
      <c r="A102" s="10">
        <v>41999</v>
      </c>
      <c r="B102" s="2" t="s">
        <v>89</v>
      </c>
      <c r="C102" s="18">
        <f>1823.18</f>
        <v>1823.18</v>
      </c>
      <c r="D102" s="18">
        <v>3250</v>
      </c>
      <c r="E102" s="19">
        <f t="shared" si="3"/>
        <v>56.097846153846156</v>
      </c>
    </row>
    <row r="103" spans="1:5" hidden="1" x14ac:dyDescent="0.25">
      <c r="A103" s="10">
        <v>419991</v>
      </c>
      <c r="B103" s="2" t="s">
        <v>90</v>
      </c>
      <c r="C103" s="18">
        <f t="shared" ca="1" si="4"/>
        <v>0</v>
      </c>
      <c r="D103" s="18">
        <f t="shared" ca="1" si="4"/>
        <v>0</v>
      </c>
      <c r="E103" s="19">
        <f t="shared" ca="1" si="3"/>
        <v>100.03076923076924</v>
      </c>
    </row>
    <row r="104" spans="1:5" x14ac:dyDescent="0.25">
      <c r="A104" s="10">
        <v>4199910</v>
      </c>
      <c r="B104" s="7" t="s">
        <v>91</v>
      </c>
      <c r="C104" s="18">
        <v>0</v>
      </c>
      <c r="D104" s="18">
        <v>24000</v>
      </c>
      <c r="E104" s="19">
        <f t="shared" si="3"/>
        <v>0</v>
      </c>
    </row>
    <row r="105" spans="1:5" hidden="1" x14ac:dyDescent="0.25">
      <c r="A105" s="10">
        <v>419992</v>
      </c>
      <c r="B105" s="2" t="s">
        <v>81</v>
      </c>
      <c r="C105" s="18">
        <f t="shared" ca="1" si="4"/>
        <v>0</v>
      </c>
      <c r="D105" s="18">
        <f t="shared" ca="1" si="4"/>
        <v>0</v>
      </c>
      <c r="E105" s="19">
        <f t="shared" ca="1" si="3"/>
        <v>100.03076923076924</v>
      </c>
    </row>
    <row r="106" spans="1:5" hidden="1" x14ac:dyDescent="0.25">
      <c r="A106" s="10">
        <v>419993</v>
      </c>
      <c r="B106" s="2" t="s">
        <v>92</v>
      </c>
      <c r="C106" s="18">
        <f t="shared" ca="1" si="4"/>
        <v>0</v>
      </c>
      <c r="D106" s="18">
        <f t="shared" ca="1" si="4"/>
        <v>0</v>
      </c>
      <c r="E106" s="19">
        <f t="shared" ca="1" si="3"/>
        <v>100.03076923076924</v>
      </c>
    </row>
    <row r="107" spans="1:5" x14ac:dyDescent="0.25">
      <c r="A107" s="10">
        <v>419994</v>
      </c>
      <c r="B107" s="2" t="s">
        <v>93</v>
      </c>
      <c r="C107" s="18">
        <v>601.6</v>
      </c>
      <c r="D107" s="18">
        <v>1000</v>
      </c>
      <c r="E107" s="19">
        <f t="shared" si="3"/>
        <v>60.160000000000004</v>
      </c>
    </row>
    <row r="108" spans="1:5" x14ac:dyDescent="0.25">
      <c r="A108" s="10">
        <v>419995</v>
      </c>
      <c r="B108" s="2" t="s">
        <v>94</v>
      </c>
      <c r="C108" s="18">
        <v>2000</v>
      </c>
      <c r="D108" s="18">
        <v>2000</v>
      </c>
      <c r="E108" s="19">
        <f t="shared" si="3"/>
        <v>100</v>
      </c>
    </row>
    <row r="109" spans="1:5" hidden="1" x14ac:dyDescent="0.25">
      <c r="A109" s="10">
        <v>419996</v>
      </c>
      <c r="B109" s="2" t="s">
        <v>95</v>
      </c>
      <c r="C109" s="18">
        <f t="shared" ca="1" si="4"/>
        <v>0</v>
      </c>
      <c r="D109" s="18">
        <f t="shared" ca="1" si="4"/>
        <v>0</v>
      </c>
      <c r="E109" s="19">
        <f t="shared" ca="1" si="3"/>
        <v>100.03076923076924</v>
      </c>
    </row>
    <row r="110" spans="1:5" hidden="1" x14ac:dyDescent="0.25">
      <c r="A110" s="10">
        <v>419997</v>
      </c>
      <c r="B110" s="2" t="s">
        <v>96</v>
      </c>
      <c r="C110" s="18">
        <f t="shared" ca="1" si="4"/>
        <v>0</v>
      </c>
      <c r="D110" s="18">
        <f t="shared" ca="1" si="4"/>
        <v>0</v>
      </c>
      <c r="E110" s="19">
        <f t="shared" ca="1" si="3"/>
        <v>100.03076923076924</v>
      </c>
    </row>
    <row r="111" spans="1:5" hidden="1" x14ac:dyDescent="0.25">
      <c r="A111" s="10">
        <v>4199977</v>
      </c>
      <c r="B111" s="2" t="s">
        <v>89</v>
      </c>
      <c r="C111" s="22"/>
      <c r="D111" s="22"/>
      <c r="E111" s="19" t="e">
        <f t="shared" si="3"/>
        <v>#DIV/0!</v>
      </c>
    </row>
    <row r="112" spans="1:5" hidden="1" x14ac:dyDescent="0.25">
      <c r="A112" s="10">
        <v>419998</v>
      </c>
      <c r="B112" s="2" t="s">
        <v>89</v>
      </c>
      <c r="C112" s="18">
        <f t="shared" ca="1" si="4"/>
        <v>0</v>
      </c>
      <c r="D112" s="18">
        <f t="shared" ca="1" si="4"/>
        <v>0</v>
      </c>
      <c r="E112" s="19">
        <f t="shared" ca="1" si="3"/>
        <v>100.03076923076924</v>
      </c>
    </row>
    <row r="113" spans="1:5" x14ac:dyDescent="0.25">
      <c r="A113" s="10">
        <v>419999</v>
      </c>
      <c r="B113" s="2" t="s">
        <v>97</v>
      </c>
      <c r="C113" s="18">
        <v>28483.75</v>
      </c>
      <c r="D113" s="18">
        <v>25134.84</v>
      </c>
      <c r="E113" s="19">
        <f>C113/D113*100</f>
        <v>113.32377687703601</v>
      </c>
    </row>
    <row r="114" spans="1:5" x14ac:dyDescent="0.25">
      <c r="A114" s="13">
        <v>419</v>
      </c>
      <c r="B114" s="8" t="s">
        <v>98</v>
      </c>
      <c r="C114" s="5">
        <v>99918.94</v>
      </c>
      <c r="D114" s="5">
        <f t="shared" ref="D114" ca="1" si="5">SUM(D79:D113)</f>
        <v>93344.84</v>
      </c>
      <c r="E114" s="19">
        <v>107.1</v>
      </c>
    </row>
    <row r="115" spans="1:5" x14ac:dyDescent="0.25">
      <c r="A115" s="11">
        <v>41</v>
      </c>
      <c r="B115" s="3" t="s">
        <v>99</v>
      </c>
      <c r="C115" s="21">
        <f>C64+C67+C69+C114</f>
        <v>105715.86</v>
      </c>
      <c r="D115" s="21">
        <f t="shared" ref="D115" ca="1" si="6">D62+D64+D67+D69+D75+D78+D114</f>
        <v>131944.84</v>
      </c>
      <c r="E115" s="19">
        <v>80.2</v>
      </c>
    </row>
    <row r="116" spans="1:5" x14ac:dyDescent="0.25">
      <c r="A116" s="11">
        <v>43</v>
      </c>
      <c r="B116" s="3" t="s">
        <v>100</v>
      </c>
      <c r="C116" s="21">
        <v>0</v>
      </c>
      <c r="D116" s="21" t="e">
        <f>#REF!</f>
        <v>#REF!</v>
      </c>
      <c r="E116" s="19">
        <v>0</v>
      </c>
    </row>
    <row r="117" spans="1:5" x14ac:dyDescent="0.25">
      <c r="A117" s="11">
        <v>4700</v>
      </c>
      <c r="B117" s="3" t="s">
        <v>101</v>
      </c>
      <c r="C117" s="18">
        <v>19473.7</v>
      </c>
      <c r="D117" s="18">
        <v>22300</v>
      </c>
      <c r="E117" s="19">
        <f t="shared" si="3"/>
        <v>87.326008968609869</v>
      </c>
    </row>
    <row r="118" spans="1:5" x14ac:dyDescent="0.25">
      <c r="A118" s="12">
        <v>4730</v>
      </c>
      <c r="B118" s="6" t="s">
        <v>102</v>
      </c>
      <c r="C118" s="18">
        <v>1110.78</v>
      </c>
      <c r="D118" s="18">
        <v>1500</v>
      </c>
      <c r="E118" s="19">
        <f>C118/D118*100</f>
        <v>74.051999999999992</v>
      </c>
    </row>
    <row r="119" spans="1:5" x14ac:dyDescent="0.25">
      <c r="A119" s="12">
        <v>4732</v>
      </c>
      <c r="B119" s="6" t="s">
        <v>103</v>
      </c>
      <c r="C119" s="18">
        <f>2418.86-119.9</f>
        <v>2298.96</v>
      </c>
      <c r="D119" s="18">
        <v>1500</v>
      </c>
      <c r="E119" s="19">
        <v>153.26</v>
      </c>
    </row>
    <row r="120" spans="1:5" x14ac:dyDescent="0.25">
      <c r="A120" s="12">
        <v>4733</v>
      </c>
      <c r="B120" s="6" t="s">
        <v>104</v>
      </c>
      <c r="C120" s="18">
        <v>1161.48</v>
      </c>
      <c r="D120" s="18">
        <v>1000</v>
      </c>
      <c r="E120" s="19">
        <f t="shared" si="3"/>
        <v>116.14800000000001</v>
      </c>
    </row>
    <row r="121" spans="1:5" x14ac:dyDescent="0.25">
      <c r="A121" s="11">
        <v>473</v>
      </c>
      <c r="B121" s="3" t="s">
        <v>105</v>
      </c>
      <c r="C121" s="18">
        <f>SUM(C118:C120)</f>
        <v>4571.2199999999993</v>
      </c>
      <c r="D121" s="18">
        <v>4000</v>
      </c>
      <c r="E121" s="19">
        <f t="shared" si="3"/>
        <v>114.28049999999999</v>
      </c>
    </row>
    <row r="122" spans="1:5" x14ac:dyDescent="0.25">
      <c r="A122" s="11">
        <v>474</v>
      </c>
      <c r="B122" s="3" t="s">
        <v>106</v>
      </c>
      <c r="C122" s="18">
        <v>3061.86</v>
      </c>
      <c r="D122" s="18">
        <v>3700</v>
      </c>
      <c r="E122" s="19">
        <f t="shared" si="3"/>
        <v>82.75297297297297</v>
      </c>
    </row>
    <row r="123" spans="1:5" x14ac:dyDescent="0.25">
      <c r="A123" s="11">
        <v>47</v>
      </c>
      <c r="B123" s="3" t="s">
        <v>107</v>
      </c>
      <c r="C123" s="4">
        <f t="shared" ref="C123:D123" si="7">C117+C121+C122</f>
        <v>27106.78</v>
      </c>
      <c r="D123" s="4">
        <f t="shared" si="7"/>
        <v>30000</v>
      </c>
      <c r="E123" s="19">
        <f t="shared" si="3"/>
        <v>90.355933333333326</v>
      </c>
    </row>
    <row r="124" spans="1:5" hidden="1" x14ac:dyDescent="0.25">
      <c r="A124" s="10">
        <v>48</v>
      </c>
      <c r="B124" s="2" t="s">
        <v>108</v>
      </c>
      <c r="C124" s="18">
        <f ca="1">D124+E124+F124+G124+H124+I124+J124+K124+L124+M124+N124+O124+P124+Q124+R124+S124+T124</f>
        <v>0</v>
      </c>
      <c r="D124" s="18">
        <f ca="1">E124+F124+G124+H124+I124+J124+K124+L124+M124+N124+O124+P124+Q124+R124+S124+T124+U124</f>
        <v>0</v>
      </c>
      <c r="E124" s="19">
        <f t="shared" ca="1" si="3"/>
        <v>100.03076923076924</v>
      </c>
    </row>
    <row r="125" spans="1:5" hidden="1" x14ac:dyDescent="0.25">
      <c r="A125" s="10"/>
      <c r="B125" s="2"/>
      <c r="C125" s="20"/>
      <c r="D125" s="20"/>
      <c r="E125" s="19" t="e">
        <f t="shared" si="3"/>
        <v>#DIV/0!</v>
      </c>
    </row>
    <row r="126" spans="1:5" hidden="1" x14ac:dyDescent="0.25">
      <c r="A126" s="10"/>
      <c r="B126" s="2"/>
      <c r="C126" s="20"/>
      <c r="D126" s="20"/>
      <c r="E126" s="19" t="e">
        <f t="shared" si="3"/>
        <v>#DIV/0!</v>
      </c>
    </row>
    <row r="127" spans="1:5" hidden="1" x14ac:dyDescent="0.25">
      <c r="A127" s="10"/>
      <c r="B127" s="2"/>
      <c r="C127" s="20"/>
      <c r="D127" s="20"/>
      <c r="E127" s="19" t="e">
        <f t="shared" si="3"/>
        <v>#DIV/0!</v>
      </c>
    </row>
    <row r="128" spans="1:5" hidden="1" x14ac:dyDescent="0.25">
      <c r="A128" s="10"/>
      <c r="B128" s="2"/>
      <c r="C128" s="20"/>
      <c r="D128" s="20"/>
      <c r="E128" s="19" t="e">
        <f t="shared" si="3"/>
        <v>#DIV/0!</v>
      </c>
    </row>
    <row r="129" spans="1:5" hidden="1" x14ac:dyDescent="0.25">
      <c r="A129" s="10"/>
      <c r="B129" s="2"/>
      <c r="C129" s="20"/>
      <c r="D129" s="20"/>
      <c r="E129" s="19" t="e">
        <f t="shared" si="3"/>
        <v>#DIV/0!</v>
      </c>
    </row>
    <row r="130" spans="1:5" hidden="1" x14ac:dyDescent="0.25">
      <c r="A130" s="10"/>
      <c r="B130" s="2"/>
      <c r="C130" s="20"/>
      <c r="D130" s="20"/>
      <c r="E130" s="19" t="e">
        <f t="shared" si="3"/>
        <v>#DIV/0!</v>
      </c>
    </row>
    <row r="131" spans="1:5" hidden="1" x14ac:dyDescent="0.25">
      <c r="A131" s="10"/>
      <c r="B131" s="2"/>
      <c r="C131" s="20"/>
      <c r="D131" s="20"/>
      <c r="E131" s="19" t="e">
        <f t="shared" si="3"/>
        <v>#DIV/0!</v>
      </c>
    </row>
    <row r="132" spans="1:5" hidden="1" x14ac:dyDescent="0.25">
      <c r="A132" s="11">
        <v>48</v>
      </c>
      <c r="B132" s="3" t="s">
        <v>109</v>
      </c>
      <c r="C132" s="18">
        <v>45.2</v>
      </c>
      <c r="D132" s="18">
        <f>E132+F132+G132+H132+I132+J132+K132+L132+M132+N132+O132+P132+Q132+R132+S132+T132+U132</f>
        <v>0</v>
      </c>
      <c r="E132" s="19">
        <v>0</v>
      </c>
    </row>
    <row r="133" spans="1:5" x14ac:dyDescent="0.25">
      <c r="A133" s="11">
        <v>4</v>
      </c>
      <c r="B133" s="3" t="s">
        <v>110</v>
      </c>
      <c r="C133" s="20">
        <f>C59+C64+C67+C69+C70+C71+C72+C73+C74+C79+C81+C82+C83+C84+C86+C85+C92+C94+C95+C96+C99+C100+C101+C102+C107+C108+C113+C123+C132</f>
        <v>148729.40000000002</v>
      </c>
      <c r="D133" s="20">
        <f ca="1">D16+D17+D59+D115+D116+D123+D132</f>
        <v>193444.84</v>
      </c>
      <c r="E133" s="19">
        <v>76.900000000000006</v>
      </c>
    </row>
    <row r="134" spans="1:5" x14ac:dyDescent="0.25">
      <c r="A134" s="10"/>
      <c r="B134" s="3" t="s">
        <v>111</v>
      </c>
      <c r="C134" s="5">
        <f>C13-C133-C17</f>
        <v>236.31999999998152</v>
      </c>
      <c r="D134" s="5">
        <f ca="1">D13-D133</f>
        <v>955.16000000000349</v>
      </c>
      <c r="E134" s="19">
        <v>24.8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KRAJŠI PLAN 2020</vt:lpstr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RAJKO</dc:creator>
  <cp:lastModifiedBy>ŠOLA ZDRAVJA</cp:lastModifiedBy>
  <cp:lastPrinted>2020-02-21T07:29:19Z</cp:lastPrinted>
  <dcterms:created xsi:type="dcterms:W3CDTF">2019-01-28T18:57:52Z</dcterms:created>
  <dcterms:modified xsi:type="dcterms:W3CDTF">2020-02-21T12:22:50Z</dcterms:modified>
</cp:coreProperties>
</file>